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ilian Wijenberg\Documents\1. Clubmatch Fun4All 30-09-2018\"/>
    </mc:Choice>
  </mc:AlternateContent>
  <xr:revisionPtr revIDLastSave="0" documentId="13_ncr:1_{0B6F8D0C-57E1-4413-8A1A-FD4B9B3CB63A}" xr6:coauthVersionLast="36" xr6:coauthVersionMax="36" xr10:uidLastSave="{00000000-0000-0000-0000-000000000000}"/>
  <bookViews>
    <workbookView xWindow="0" yWindow="0" windowWidth="24000" windowHeight="9135" activeTab="2" xr2:uid="{00000000-000D-0000-FFFF-FFFF00000000}"/>
  </bookViews>
  <sheets>
    <sheet name="Run 1" sheetId="6" r:id="rId1"/>
    <sheet name="Run 2" sheetId="1" r:id="rId2"/>
    <sheet name="Totaal" sheetId="7" r:id="rId3"/>
  </sheets>
  <definedNames>
    <definedName name="_xlnm.Print_Area" localSheetId="1">'Run 2'!$A$1:$J$32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4" i="1"/>
  <c r="I18" i="1"/>
  <c r="I16" i="1"/>
  <c r="I13" i="1"/>
  <c r="I11" i="1"/>
  <c r="I7" i="1"/>
  <c r="I28" i="6"/>
  <c r="I27" i="6"/>
  <c r="I24" i="6"/>
  <c r="I20" i="6"/>
  <c r="I13" i="6"/>
  <c r="I11" i="6"/>
  <c r="I7" i="6"/>
  <c r="I5" i="6"/>
  <c r="G26" i="6" l="1"/>
  <c r="J26" i="6" s="1"/>
  <c r="D70" i="7" s="1"/>
  <c r="G25" i="6"/>
  <c r="J25" i="6" s="1"/>
  <c r="D69" i="7" s="1"/>
  <c r="G26" i="1"/>
  <c r="J26" i="1" s="1"/>
  <c r="E70" i="7" s="1"/>
  <c r="G25" i="1"/>
  <c r="J25" i="1" s="1"/>
  <c r="E69" i="7" s="1"/>
  <c r="F70" i="7" l="1"/>
  <c r="F69" i="7"/>
  <c r="F71" i="7"/>
  <c r="J32" i="6"/>
  <c r="D13" i="7" s="1"/>
  <c r="G31" i="6"/>
  <c r="J31" i="6" s="1"/>
  <c r="D19" i="7" s="1"/>
  <c r="G30" i="6"/>
  <c r="J30" i="6" s="1"/>
  <c r="D54" i="7" s="1"/>
  <c r="G29" i="6"/>
  <c r="J29" i="6" s="1"/>
  <c r="D53" i="7" s="1"/>
  <c r="G28" i="6"/>
  <c r="G27" i="6"/>
  <c r="G24" i="6"/>
  <c r="J24" i="6" s="1"/>
  <c r="D49" i="7" s="1"/>
  <c r="J23" i="6"/>
  <c r="D14" i="7" s="1"/>
  <c r="G22" i="6"/>
  <c r="J22" i="6" s="1"/>
  <c r="D64" i="7" s="1"/>
  <c r="G21" i="6"/>
  <c r="J21" i="6" s="1"/>
  <c r="D58" i="7" s="1"/>
  <c r="G20" i="6"/>
  <c r="J20" i="6" s="1"/>
  <c r="D48" i="7" s="1"/>
  <c r="G19" i="6"/>
  <c r="J19" i="6" s="1"/>
  <c r="D44" i="7" s="1"/>
  <c r="G18" i="6"/>
  <c r="J18" i="6" s="1"/>
  <c r="D39" i="7" s="1"/>
  <c r="G17" i="6"/>
  <c r="J17" i="6" s="1"/>
  <c r="D38" i="7" s="1"/>
  <c r="G16" i="6"/>
  <c r="J16" i="6" s="1"/>
  <c r="D63" i="7" s="1"/>
  <c r="G15" i="6"/>
  <c r="J15" i="6" s="1"/>
  <c r="D9" i="7" s="1"/>
  <c r="G14" i="6"/>
  <c r="J14" i="6" s="1"/>
  <c r="D29" i="7" s="1"/>
  <c r="G13" i="6"/>
  <c r="J13" i="6" s="1"/>
  <c r="D28" i="7" s="1"/>
  <c r="G12" i="6"/>
  <c r="J12" i="6" s="1"/>
  <c r="D24" i="7" s="1"/>
  <c r="G11" i="6"/>
  <c r="J11" i="6" s="1"/>
  <c r="D23" i="7" s="1"/>
  <c r="G10" i="6"/>
  <c r="J10" i="6" s="1"/>
  <c r="D18" i="7" s="1"/>
  <c r="G9" i="6"/>
  <c r="J9" i="6" s="1"/>
  <c r="D8" i="7" s="1"/>
  <c r="G8" i="6"/>
  <c r="J8" i="6" s="1"/>
  <c r="D43" i="7" s="1"/>
  <c r="G7" i="6"/>
  <c r="J7" i="6" s="1"/>
  <c r="D4" i="7" s="1"/>
  <c r="G6" i="6"/>
  <c r="J6" i="6" s="1"/>
  <c r="D34" i="7" s="1"/>
  <c r="G5" i="6"/>
  <c r="J5" i="6" s="1"/>
  <c r="D59" i="7" s="1"/>
  <c r="G29" i="1"/>
  <c r="J29" i="1" s="1"/>
  <c r="E53" i="7" s="1"/>
  <c r="G28" i="1"/>
  <c r="J28" i="1" s="1"/>
  <c r="E33" i="7" s="1"/>
  <c r="G27" i="1"/>
  <c r="J27" i="1" s="1"/>
  <c r="E3" i="7" s="1"/>
  <c r="G21" i="1"/>
  <c r="J21" i="1" s="1"/>
  <c r="E58" i="7" s="1"/>
  <c r="G20" i="1"/>
  <c r="J20" i="1" s="1"/>
  <c r="G17" i="1"/>
  <c r="J17" i="1" s="1"/>
  <c r="E38" i="7" s="1"/>
  <c r="G16" i="1"/>
  <c r="J16" i="1" s="1"/>
  <c r="E63" i="7" s="1"/>
  <c r="G13" i="1"/>
  <c r="J13" i="1" s="1"/>
  <c r="E28" i="7" s="1"/>
  <c r="G11" i="1"/>
  <c r="J11" i="1" s="1"/>
  <c r="E23" i="7" s="1"/>
  <c r="G10" i="1"/>
  <c r="J10" i="1" s="1"/>
  <c r="E18" i="7" s="1"/>
  <c r="G9" i="1"/>
  <c r="J9" i="1" s="1"/>
  <c r="E8" i="7" s="1"/>
  <c r="G8" i="1"/>
  <c r="J8" i="1" s="1"/>
  <c r="E43" i="7" s="1"/>
  <c r="G32" i="1"/>
  <c r="J32" i="1" s="1"/>
  <c r="E13" i="7" s="1"/>
  <c r="G31" i="1"/>
  <c r="J31" i="1" s="1"/>
  <c r="E19" i="7" s="1"/>
  <c r="G30" i="1"/>
  <c r="J30" i="1" s="1"/>
  <c r="E54" i="7" s="1"/>
  <c r="G24" i="1"/>
  <c r="J24" i="1" s="1"/>
  <c r="E48" i="7" s="1"/>
  <c r="G23" i="1"/>
  <c r="J23" i="1" s="1"/>
  <c r="E14" i="7" s="1"/>
  <c r="G22" i="1"/>
  <c r="J22" i="1" s="1"/>
  <c r="E64" i="7" s="1"/>
  <c r="G19" i="1"/>
  <c r="J19" i="1" s="1"/>
  <c r="E44" i="7" s="1"/>
  <c r="G18" i="1"/>
  <c r="J18" i="1" s="1"/>
  <c r="E39" i="7" s="1"/>
  <c r="G15" i="1"/>
  <c r="J15" i="1" s="1"/>
  <c r="E9" i="7" s="1"/>
  <c r="G14" i="1"/>
  <c r="J14" i="1" s="1"/>
  <c r="E29" i="7" s="1"/>
  <c r="G12" i="1"/>
  <c r="J12" i="1" s="1"/>
  <c r="E24" i="7" s="1"/>
  <c r="G7" i="1"/>
  <c r="J7" i="1" s="1"/>
  <c r="E4" i="7" s="1"/>
  <c r="G6" i="1"/>
  <c r="J6" i="1" s="1"/>
  <c r="E49" i="7" s="1"/>
  <c r="G5" i="1"/>
  <c r="J5" i="1" s="1"/>
  <c r="E59" i="7" s="1"/>
  <c r="F48" i="7" l="1"/>
  <c r="J28" i="6"/>
  <c r="D33" i="7" s="1"/>
  <c r="F33" i="7" s="1"/>
  <c r="J27" i="6"/>
  <c r="D3" i="7" s="1"/>
  <c r="F3" i="7" s="1"/>
  <c r="F24" i="7"/>
  <c r="F14" i="7"/>
  <c r="E34" i="7"/>
  <c r="F34" i="7" s="1"/>
  <c r="F49" i="7"/>
  <c r="F19" i="7"/>
  <c r="F8" i="7"/>
  <c r="F9" i="7"/>
  <c r="F13" i="7"/>
  <c r="F23" i="7"/>
  <c r="F38" i="7"/>
  <c r="F39" i="7"/>
  <c r="F43" i="7"/>
  <c r="F44" i="7"/>
  <c r="F53" i="7"/>
  <c r="F54" i="7"/>
  <c r="F58" i="7"/>
  <c r="F59" i="7"/>
  <c r="F63" i="7"/>
  <c r="F64" i="7"/>
  <c r="F4" i="7"/>
  <c r="F18" i="7"/>
  <c r="F28" i="7"/>
  <c r="F29" i="7"/>
  <c r="F50" i="7" l="1"/>
  <c r="F15" i="7"/>
  <c r="F35" i="7"/>
  <c r="F20" i="7"/>
  <c r="F25" i="7"/>
  <c r="F5" i="7"/>
  <c r="F10" i="7"/>
  <c r="F65" i="7"/>
  <c r="F45" i="7"/>
  <c r="F40" i="7"/>
  <c r="F60" i="7"/>
  <c r="F55" i="7"/>
  <c r="F30" i="7"/>
</calcChain>
</file>

<file path=xl/sharedStrings.xml><?xml version="1.0" encoding="utf-8"?>
<sst xmlns="http://schemas.openxmlformats.org/spreadsheetml/2006/main" count="374" uniqueCount="87">
  <si>
    <t>Startnr.</t>
  </si>
  <si>
    <t>Naam Handler</t>
  </si>
  <si>
    <t>Hond</t>
  </si>
  <si>
    <t>Hoogte</t>
  </si>
  <si>
    <t>Fouten</t>
  </si>
  <si>
    <t>weigeringen</t>
  </si>
  <si>
    <t>Totaal strafpunten</t>
  </si>
  <si>
    <t>Tijd</t>
  </si>
  <si>
    <t>Odhi</t>
  </si>
  <si>
    <t>Team 1</t>
  </si>
  <si>
    <t>Tijd run 1</t>
  </si>
  <si>
    <t xml:space="preserve">Tijd run 2 </t>
  </si>
  <si>
    <t>Totaal</t>
  </si>
  <si>
    <t>Kaylee</t>
  </si>
  <si>
    <t>Buddy</t>
  </si>
  <si>
    <t>L</t>
  </si>
  <si>
    <t>Sanne</t>
  </si>
  <si>
    <t>Morris</t>
  </si>
  <si>
    <t>M</t>
  </si>
  <si>
    <t>Team 2</t>
  </si>
  <si>
    <t xml:space="preserve">Imke </t>
  </si>
  <si>
    <t>Teun</t>
  </si>
  <si>
    <t>Thei</t>
  </si>
  <si>
    <t>Qwanto</t>
  </si>
  <si>
    <t>Team 3</t>
  </si>
  <si>
    <t>Leo</t>
  </si>
  <si>
    <t>Blitz</t>
  </si>
  <si>
    <t>Miranda</t>
  </si>
  <si>
    <t>Gaske</t>
  </si>
  <si>
    <t>Team 4</t>
  </si>
  <si>
    <t>Melanie</t>
  </si>
  <si>
    <t>Questa</t>
  </si>
  <si>
    <t>Linda</t>
  </si>
  <si>
    <t>Mykos</t>
  </si>
  <si>
    <t>Team 5</t>
  </si>
  <si>
    <t>Erna</t>
  </si>
  <si>
    <t>Caro</t>
  </si>
  <si>
    <t>Inge</t>
  </si>
  <si>
    <t>Aiki</t>
  </si>
  <si>
    <t>Team 6</t>
  </si>
  <si>
    <t>Marion</t>
  </si>
  <si>
    <t>Rayco</t>
  </si>
  <si>
    <t>Guido</t>
  </si>
  <si>
    <t>Goofy</t>
  </si>
  <si>
    <t>Team 7</t>
  </si>
  <si>
    <t>Ria</t>
  </si>
  <si>
    <t>Pepper</t>
  </si>
  <si>
    <t>Nell</t>
  </si>
  <si>
    <t>TinTin</t>
  </si>
  <si>
    <t>Team 8</t>
  </si>
  <si>
    <t xml:space="preserve">Lilian </t>
  </si>
  <si>
    <t>Mollie</t>
  </si>
  <si>
    <t>Ruud</t>
  </si>
  <si>
    <t>Fynn</t>
  </si>
  <si>
    <t>Team 9</t>
  </si>
  <si>
    <t>Helma</t>
  </si>
  <si>
    <t>Jackson</t>
  </si>
  <si>
    <t>Izzy</t>
  </si>
  <si>
    <t>Team 10</t>
  </si>
  <si>
    <t>Truus</t>
  </si>
  <si>
    <t>Kessy</t>
  </si>
  <si>
    <t>Haley</t>
  </si>
  <si>
    <t>Team 11</t>
  </si>
  <si>
    <t>Dennie</t>
  </si>
  <si>
    <t>Ice</t>
  </si>
  <si>
    <t>Kim</t>
  </si>
  <si>
    <t>Lulu</t>
  </si>
  <si>
    <t>Team 12</t>
  </si>
  <si>
    <t>Lois</t>
  </si>
  <si>
    <t>Gaya</t>
  </si>
  <si>
    <t xml:space="preserve">Miranda </t>
  </si>
  <si>
    <t>S</t>
  </si>
  <si>
    <t>Team 13</t>
  </si>
  <si>
    <t>Joske</t>
  </si>
  <si>
    <t>Fay</t>
  </si>
  <si>
    <t>Fun4All 30 Clubmatch 30 september 2018</t>
  </si>
  <si>
    <t>Run 1</t>
  </si>
  <si>
    <t>Totaal tijd</t>
  </si>
  <si>
    <t>Run 2</t>
  </si>
  <si>
    <t>Hayley</t>
  </si>
  <si>
    <t>Disk</t>
  </si>
  <si>
    <t>Rianne</t>
  </si>
  <si>
    <t>Grimm</t>
  </si>
  <si>
    <t>Sandra</t>
  </si>
  <si>
    <t>Tess</t>
  </si>
  <si>
    <t xml:space="preserve">Rianne </t>
  </si>
  <si>
    <t>Team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</si>
</sst>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u/>
      <sz val="16"/>
      <name val="Tahom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Tahoma"/>
      <family val="2"/>
    </font>
    <font>
      <b/>
      <sz val="11"/>
      <name val="Calibri"/>
      <family val="2"/>
      <scheme val="minor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1" xfId="0" applyNumberFormat="1" applyBorder="1"/>
    <xf numFmtId="2" fontId="9" fillId="0" borderId="0" xfId="0" applyNumberFormat="1" applyFont="1"/>
    <xf numFmtId="0" fontId="9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opLeftCell="A4" zoomScaleNormal="100" workbookViewId="0">
      <selection activeCell="H30" sqref="H30"/>
    </sheetView>
  </sheetViews>
  <sheetFormatPr defaultRowHeight="15" x14ac:dyDescent="0.25"/>
  <cols>
    <col min="1" max="1" width="9.140625" style="18"/>
    <col min="2" max="2" width="21.28515625" customWidth="1"/>
    <col min="3" max="3" width="11" bestFit="1" customWidth="1"/>
    <col min="4" max="4" width="9.140625" style="9"/>
    <col min="6" max="6" width="14.140625" bestFit="1" customWidth="1"/>
    <col min="7" max="7" width="20.7109375" bestFit="1" customWidth="1"/>
    <col min="8" max="8" width="20.7109375" style="16" customWidth="1"/>
    <col min="10" max="10" width="20.7109375" bestFit="1" customWidth="1"/>
  </cols>
  <sheetData>
    <row r="1" spans="1:10" ht="19.5" x14ac:dyDescent="0.25">
      <c r="A1" s="17"/>
      <c r="B1" s="2" t="s">
        <v>75</v>
      </c>
      <c r="C1" s="2"/>
      <c r="D1" s="3"/>
      <c r="E1" s="3"/>
      <c r="F1" s="3"/>
      <c r="G1" s="16"/>
      <c r="I1" s="16"/>
      <c r="J1" s="9"/>
    </row>
    <row r="2" spans="1:10" ht="19.5" x14ac:dyDescent="0.25">
      <c r="A2" s="17"/>
      <c r="B2" s="16"/>
      <c r="C2" s="2" t="s">
        <v>76</v>
      </c>
      <c r="D2" s="3"/>
      <c r="E2" s="3"/>
      <c r="F2" s="3"/>
      <c r="G2" s="16"/>
      <c r="I2" s="16"/>
      <c r="J2" s="9"/>
    </row>
    <row r="3" spans="1:10" x14ac:dyDescent="0.25">
      <c r="A3" s="17"/>
      <c r="B3" s="16"/>
      <c r="C3" s="1"/>
      <c r="D3" s="3"/>
      <c r="E3" s="3"/>
      <c r="F3" s="3"/>
      <c r="G3" s="16"/>
      <c r="I3" s="16"/>
      <c r="J3" s="16"/>
    </row>
    <row r="4" spans="1:10" x14ac:dyDescent="0.25">
      <c r="A4" s="4" t="s">
        <v>0</v>
      </c>
      <c r="B4" s="11" t="s">
        <v>1</v>
      </c>
      <c r="C4" s="11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80</v>
      </c>
      <c r="I4" s="12" t="s">
        <v>7</v>
      </c>
      <c r="J4" s="12" t="s">
        <v>77</v>
      </c>
    </row>
    <row r="5" spans="1:10" x14ac:dyDescent="0.25">
      <c r="A5" s="19">
        <v>1</v>
      </c>
      <c r="B5" s="15" t="s">
        <v>70</v>
      </c>
      <c r="C5" s="15" t="s">
        <v>8</v>
      </c>
      <c r="D5" s="14" t="s">
        <v>71</v>
      </c>
      <c r="E5" s="5">
        <v>5</v>
      </c>
      <c r="F5" s="5"/>
      <c r="G5" s="6">
        <f t="shared" ref="G5:G32" si="0">IF(F5&lt;=2,(E5+F5)*5,"DISK")</f>
        <v>25</v>
      </c>
      <c r="H5" s="6">
        <v>25</v>
      </c>
      <c r="I5" s="7">
        <f>0+30.5</f>
        <v>30.5</v>
      </c>
      <c r="J5" s="10">
        <f>G5+I5+H5</f>
        <v>80.5</v>
      </c>
    </row>
    <row r="6" spans="1:10" x14ac:dyDescent="0.25">
      <c r="A6" s="19">
        <v>2</v>
      </c>
      <c r="B6" s="15" t="s">
        <v>47</v>
      </c>
      <c r="C6" s="15" t="s">
        <v>48</v>
      </c>
      <c r="D6" s="14" t="s">
        <v>18</v>
      </c>
      <c r="E6" s="5"/>
      <c r="F6" s="5"/>
      <c r="G6" s="6">
        <f t="shared" si="0"/>
        <v>0</v>
      </c>
      <c r="H6" s="6">
        <v>25</v>
      </c>
      <c r="I6" s="7">
        <v>82.12</v>
      </c>
      <c r="J6" s="10">
        <f>G6+I6+H6</f>
        <v>107.12</v>
      </c>
    </row>
    <row r="7" spans="1:10" x14ac:dyDescent="0.25">
      <c r="A7" s="19">
        <v>3</v>
      </c>
      <c r="B7" s="15" t="s">
        <v>16</v>
      </c>
      <c r="C7" s="15" t="s">
        <v>17</v>
      </c>
      <c r="D7" s="14" t="s">
        <v>18</v>
      </c>
      <c r="E7" s="5"/>
      <c r="F7" s="5">
        <v>1</v>
      </c>
      <c r="G7" s="6">
        <f t="shared" si="0"/>
        <v>5</v>
      </c>
      <c r="H7" s="6">
        <v>25</v>
      </c>
      <c r="I7" s="7">
        <f>120+20.51</f>
        <v>140.51</v>
      </c>
      <c r="J7" s="10">
        <f t="shared" ref="J7:J32" si="1">G7+I7+H7</f>
        <v>170.51</v>
      </c>
    </row>
    <row r="8" spans="1:10" x14ac:dyDescent="0.25">
      <c r="A8" s="19">
        <v>4</v>
      </c>
      <c r="B8" s="15" t="s">
        <v>55</v>
      </c>
      <c r="C8" s="15" t="s">
        <v>56</v>
      </c>
      <c r="D8" s="14" t="s">
        <v>18</v>
      </c>
      <c r="E8" s="5"/>
      <c r="F8" s="5"/>
      <c r="G8" s="6">
        <f>IF(F8&lt;=2,(E8+F8)*2,"DISK")</f>
        <v>0</v>
      </c>
      <c r="H8" s="6"/>
      <c r="I8" s="7">
        <v>29.66</v>
      </c>
      <c r="J8" s="10">
        <f t="shared" si="1"/>
        <v>29.66</v>
      </c>
    </row>
    <row r="9" spans="1:10" x14ac:dyDescent="0.25">
      <c r="A9" s="19">
        <v>5</v>
      </c>
      <c r="B9" s="15" t="s">
        <v>20</v>
      </c>
      <c r="C9" s="15" t="s">
        <v>21</v>
      </c>
      <c r="D9" s="14" t="s">
        <v>18</v>
      </c>
      <c r="E9" s="20"/>
      <c r="F9" s="5">
        <v>1</v>
      </c>
      <c r="G9" s="6">
        <f>IF(F9&lt;=2,(E9+F9)*5,"DISK")</f>
        <v>5</v>
      </c>
      <c r="H9" s="6"/>
      <c r="I9" s="7">
        <v>36.5</v>
      </c>
      <c r="J9" s="10">
        <f t="shared" si="1"/>
        <v>41.5</v>
      </c>
    </row>
    <row r="10" spans="1:10" x14ac:dyDescent="0.25">
      <c r="A10" s="19">
        <v>6</v>
      </c>
      <c r="B10" s="15" t="s">
        <v>30</v>
      </c>
      <c r="C10" s="15" t="s">
        <v>31</v>
      </c>
      <c r="D10" s="14" t="s">
        <v>18</v>
      </c>
      <c r="E10" s="20"/>
      <c r="F10" s="8"/>
      <c r="G10" s="6">
        <f>IF(F10&lt;=2,(E10+F10)*2,"DISK")</f>
        <v>0</v>
      </c>
      <c r="H10" s="6"/>
      <c r="I10" s="7">
        <v>23.69</v>
      </c>
      <c r="J10" s="10">
        <f t="shared" si="1"/>
        <v>23.69</v>
      </c>
    </row>
    <row r="11" spans="1:10" x14ac:dyDescent="0.25">
      <c r="A11" s="19">
        <v>7</v>
      </c>
      <c r="B11" s="15" t="s">
        <v>35</v>
      </c>
      <c r="C11" s="15" t="s">
        <v>36</v>
      </c>
      <c r="D11" s="14" t="s">
        <v>18</v>
      </c>
      <c r="E11" s="5">
        <v>5</v>
      </c>
      <c r="F11" s="5"/>
      <c r="G11" s="6">
        <f>IF(F11&lt;=2,(E11+F11)*2,"DISK")</f>
        <v>10</v>
      </c>
      <c r="H11" s="6">
        <v>25</v>
      </c>
      <c r="I11" s="7">
        <f>60+34.31</f>
        <v>94.31</v>
      </c>
      <c r="J11" s="10">
        <f t="shared" si="1"/>
        <v>129.31</v>
      </c>
    </row>
    <row r="12" spans="1:10" x14ac:dyDescent="0.25">
      <c r="A12" s="19">
        <v>8</v>
      </c>
      <c r="B12" s="15" t="s">
        <v>37</v>
      </c>
      <c r="C12" s="15" t="s">
        <v>38</v>
      </c>
      <c r="D12" s="14" t="s">
        <v>18</v>
      </c>
      <c r="E12" s="5"/>
      <c r="F12" s="5">
        <v>1</v>
      </c>
      <c r="G12" s="6">
        <f t="shared" si="0"/>
        <v>5</v>
      </c>
      <c r="H12" s="6"/>
      <c r="I12" s="7">
        <v>57.34</v>
      </c>
      <c r="J12" s="10">
        <f t="shared" si="1"/>
        <v>62.34</v>
      </c>
    </row>
    <row r="13" spans="1:10" x14ac:dyDescent="0.25">
      <c r="A13" s="19">
        <v>9</v>
      </c>
      <c r="B13" s="15" t="s">
        <v>40</v>
      </c>
      <c r="C13" s="15" t="s">
        <v>41</v>
      </c>
      <c r="D13" s="14" t="s">
        <v>18</v>
      </c>
      <c r="E13" s="5">
        <v>5</v>
      </c>
      <c r="F13" s="5"/>
      <c r="G13" s="6">
        <f>IF(F13&lt;=2,(E13+F13)*2,"DISK")</f>
        <v>10</v>
      </c>
      <c r="H13" s="6">
        <v>25</v>
      </c>
      <c r="I13" s="7">
        <f>120+44.35</f>
        <v>164.35</v>
      </c>
      <c r="J13" s="10">
        <f t="shared" si="1"/>
        <v>199.35</v>
      </c>
    </row>
    <row r="14" spans="1:10" x14ac:dyDescent="0.25">
      <c r="A14" s="19">
        <v>10</v>
      </c>
      <c r="B14" s="15" t="s">
        <v>42</v>
      </c>
      <c r="C14" s="15" t="s">
        <v>43</v>
      </c>
      <c r="D14" s="14" t="s">
        <v>18</v>
      </c>
      <c r="E14" s="20">
        <v>3</v>
      </c>
      <c r="F14" s="5"/>
      <c r="G14" s="6">
        <f t="shared" si="0"/>
        <v>15</v>
      </c>
      <c r="H14" s="6">
        <v>25</v>
      </c>
      <c r="I14" s="7">
        <v>73.44</v>
      </c>
      <c r="J14" s="10">
        <f t="shared" si="1"/>
        <v>113.44</v>
      </c>
    </row>
    <row r="15" spans="1:10" x14ac:dyDescent="0.25">
      <c r="A15" s="19">
        <v>11</v>
      </c>
      <c r="B15" s="15" t="s">
        <v>22</v>
      </c>
      <c r="C15" s="15" t="s">
        <v>23</v>
      </c>
      <c r="D15" s="14" t="s">
        <v>18</v>
      </c>
      <c r="E15" s="20"/>
      <c r="F15" s="8"/>
      <c r="G15" s="6">
        <f t="shared" si="0"/>
        <v>0</v>
      </c>
      <c r="H15" s="6"/>
      <c r="I15" s="7">
        <v>36.21</v>
      </c>
      <c r="J15" s="10">
        <f t="shared" si="1"/>
        <v>36.21</v>
      </c>
    </row>
    <row r="16" spans="1:10" x14ac:dyDescent="0.25">
      <c r="A16" s="19">
        <v>12</v>
      </c>
      <c r="B16" s="15" t="s">
        <v>47</v>
      </c>
      <c r="C16" s="15" t="s">
        <v>73</v>
      </c>
      <c r="D16" s="14" t="s">
        <v>18</v>
      </c>
      <c r="E16" s="5">
        <v>1</v>
      </c>
      <c r="F16" s="5"/>
      <c r="G16" s="6">
        <f>IF(F16&lt;=2,(E16+F16)*2,"DISK")</f>
        <v>2</v>
      </c>
      <c r="H16" s="6"/>
      <c r="I16" s="7">
        <v>33.5</v>
      </c>
      <c r="J16" s="10">
        <f t="shared" si="1"/>
        <v>35.5</v>
      </c>
    </row>
    <row r="17" spans="1:10" x14ac:dyDescent="0.25">
      <c r="A17" s="19">
        <v>13</v>
      </c>
      <c r="B17" s="15" t="s">
        <v>50</v>
      </c>
      <c r="C17" s="15" t="s">
        <v>51</v>
      </c>
      <c r="D17" s="14" t="s">
        <v>18</v>
      </c>
      <c r="E17" s="5">
        <v>4</v>
      </c>
      <c r="F17" s="5"/>
      <c r="G17" s="6">
        <f>IF(F17&lt;=2,(E17+F17)*2,"DISK")</f>
        <v>8</v>
      </c>
      <c r="H17" s="6"/>
      <c r="I17" s="7">
        <v>47.65</v>
      </c>
      <c r="J17" s="10">
        <f t="shared" si="1"/>
        <v>55.65</v>
      </c>
    </row>
    <row r="18" spans="1:10" x14ac:dyDescent="0.25">
      <c r="A18" s="19">
        <v>14</v>
      </c>
      <c r="B18" s="15" t="s">
        <v>52</v>
      </c>
      <c r="C18" s="15" t="s">
        <v>53</v>
      </c>
      <c r="D18" s="14" t="s">
        <v>18</v>
      </c>
      <c r="E18" s="5"/>
      <c r="F18" s="8"/>
      <c r="G18" s="6">
        <f t="shared" si="0"/>
        <v>0</v>
      </c>
      <c r="H18" s="6"/>
      <c r="I18" s="7">
        <v>46.06</v>
      </c>
      <c r="J18" s="10">
        <f t="shared" si="1"/>
        <v>46.06</v>
      </c>
    </row>
    <row r="19" spans="1:10" x14ac:dyDescent="0.25">
      <c r="A19" s="19">
        <v>15</v>
      </c>
      <c r="B19" s="15" t="s">
        <v>32</v>
      </c>
      <c r="C19" s="15" t="s">
        <v>57</v>
      </c>
      <c r="D19" s="14" t="s">
        <v>18</v>
      </c>
      <c r="E19" s="20"/>
      <c r="F19" s="5"/>
      <c r="G19" s="6">
        <f t="shared" si="0"/>
        <v>0</v>
      </c>
      <c r="H19" s="6"/>
      <c r="I19" s="7">
        <v>51.31</v>
      </c>
      <c r="J19" s="10">
        <f t="shared" si="1"/>
        <v>51.31</v>
      </c>
    </row>
    <row r="20" spans="1:10" x14ac:dyDescent="0.25">
      <c r="A20" s="19">
        <v>16</v>
      </c>
      <c r="B20" s="15" t="s">
        <v>59</v>
      </c>
      <c r="C20" s="15" t="s">
        <v>60</v>
      </c>
      <c r="D20" s="14" t="s">
        <v>18</v>
      </c>
      <c r="E20" s="20">
        <v>6</v>
      </c>
      <c r="F20" s="5"/>
      <c r="G20" s="6">
        <f>IF(F20&lt;=2,(E20+F20)*2,"DISK")</f>
        <v>12</v>
      </c>
      <c r="H20" s="6">
        <v>25</v>
      </c>
      <c r="I20" s="7">
        <f>60+38.34</f>
        <v>98.34</v>
      </c>
      <c r="J20" s="10">
        <f t="shared" si="1"/>
        <v>135.34</v>
      </c>
    </row>
    <row r="21" spans="1:10" x14ac:dyDescent="0.25">
      <c r="A21" s="19">
        <v>17</v>
      </c>
      <c r="B21" s="15" t="s">
        <v>68</v>
      </c>
      <c r="C21" s="15" t="s">
        <v>69</v>
      </c>
      <c r="D21" s="14" t="s">
        <v>18</v>
      </c>
      <c r="E21" s="20">
        <v>3</v>
      </c>
      <c r="F21" s="8"/>
      <c r="G21" s="6">
        <f>IF(F21&lt;=2,(E21+F21)*2,"DISK")</f>
        <v>6</v>
      </c>
      <c r="H21" s="6"/>
      <c r="I21" s="7">
        <v>38.47</v>
      </c>
      <c r="J21" s="10">
        <f t="shared" si="1"/>
        <v>44.47</v>
      </c>
    </row>
    <row r="22" spans="1:10" x14ac:dyDescent="0.25">
      <c r="A22" s="19">
        <v>18</v>
      </c>
      <c r="B22" s="15" t="s">
        <v>55</v>
      </c>
      <c r="C22" s="15" t="s">
        <v>74</v>
      </c>
      <c r="D22" s="14" t="s">
        <v>18</v>
      </c>
      <c r="E22" s="5"/>
      <c r="F22" s="5"/>
      <c r="G22" s="6">
        <f t="shared" si="0"/>
        <v>0</v>
      </c>
      <c r="H22" s="6">
        <v>25</v>
      </c>
      <c r="I22" s="7">
        <v>46.71</v>
      </c>
      <c r="J22" s="10">
        <f t="shared" si="1"/>
        <v>71.710000000000008</v>
      </c>
    </row>
    <row r="23" spans="1:10" x14ac:dyDescent="0.25">
      <c r="A23" s="19">
        <v>19</v>
      </c>
      <c r="B23" s="15" t="s">
        <v>70</v>
      </c>
      <c r="C23" s="15" t="s">
        <v>28</v>
      </c>
      <c r="D23" s="14" t="s">
        <v>18</v>
      </c>
      <c r="E23" s="5">
        <v>1</v>
      </c>
      <c r="F23" s="5"/>
      <c r="G23" s="6">
        <v>2</v>
      </c>
      <c r="H23" s="6">
        <v>25</v>
      </c>
      <c r="I23" s="10">
        <v>67.63</v>
      </c>
      <c r="J23" s="10">
        <f t="shared" si="1"/>
        <v>94.63</v>
      </c>
    </row>
    <row r="24" spans="1:10" x14ac:dyDescent="0.25">
      <c r="A24" s="19">
        <v>20</v>
      </c>
      <c r="B24" s="15" t="s">
        <v>47</v>
      </c>
      <c r="C24" s="15" t="s">
        <v>61</v>
      </c>
      <c r="D24" s="14" t="s">
        <v>18</v>
      </c>
      <c r="E24" s="5"/>
      <c r="F24" s="5"/>
      <c r="G24" s="6">
        <f>IF(F24&lt;=2,(E24+F24)*5,"DISK")</f>
        <v>0</v>
      </c>
      <c r="H24" s="6">
        <v>25</v>
      </c>
      <c r="I24" s="10">
        <f>104.05</f>
        <v>104.05</v>
      </c>
      <c r="J24" s="10">
        <f>G24+I24+H24</f>
        <v>129.05000000000001</v>
      </c>
    </row>
    <row r="25" spans="1:10" s="16" customFormat="1" x14ac:dyDescent="0.25">
      <c r="A25" s="19">
        <v>21</v>
      </c>
      <c r="B25" s="15" t="s">
        <v>85</v>
      </c>
      <c r="C25" s="15" t="s">
        <v>82</v>
      </c>
      <c r="D25" s="14" t="s">
        <v>18</v>
      </c>
      <c r="E25" s="5">
        <v>1</v>
      </c>
      <c r="F25" s="5"/>
      <c r="G25" s="6">
        <f t="shared" si="0"/>
        <v>5</v>
      </c>
      <c r="H25" s="6">
        <v>25</v>
      </c>
      <c r="I25" s="10">
        <v>64.900000000000006</v>
      </c>
      <c r="J25" s="10">
        <f t="shared" si="1"/>
        <v>94.9</v>
      </c>
    </row>
    <row r="26" spans="1:10" s="16" customFormat="1" x14ac:dyDescent="0.25">
      <c r="A26" s="19">
        <v>22</v>
      </c>
      <c r="B26" s="15" t="s">
        <v>83</v>
      </c>
      <c r="C26" s="15" t="s">
        <v>84</v>
      </c>
      <c r="D26" s="14" t="s">
        <v>15</v>
      </c>
      <c r="E26" s="5">
        <v>1</v>
      </c>
      <c r="F26" s="5"/>
      <c r="G26" s="6">
        <f>IF(F26&lt;=2,(E26+F26)*2,"DISK")</f>
        <v>2</v>
      </c>
      <c r="H26" s="6">
        <v>25</v>
      </c>
      <c r="I26" s="10">
        <v>34.82</v>
      </c>
      <c r="J26" s="10">
        <f t="shared" si="1"/>
        <v>61.82</v>
      </c>
    </row>
    <row r="27" spans="1:10" x14ac:dyDescent="0.25">
      <c r="A27" s="19">
        <v>23</v>
      </c>
      <c r="B27" s="15" t="s">
        <v>13</v>
      </c>
      <c r="C27" s="15" t="s">
        <v>14</v>
      </c>
      <c r="D27" s="14" t="s">
        <v>15</v>
      </c>
      <c r="E27" s="5">
        <v>5</v>
      </c>
      <c r="F27" s="8"/>
      <c r="G27" s="6">
        <f>IF(F27&lt;=2,(E27+F27)*2,"DISK")</f>
        <v>10</v>
      </c>
      <c r="H27" s="6">
        <v>25</v>
      </c>
      <c r="I27" s="10">
        <f>120+55</f>
        <v>175</v>
      </c>
      <c r="J27" s="10">
        <f t="shared" si="1"/>
        <v>210</v>
      </c>
    </row>
    <row r="28" spans="1:10" x14ac:dyDescent="0.25">
      <c r="A28" s="19">
        <v>24</v>
      </c>
      <c r="B28" s="15" t="s">
        <v>45</v>
      </c>
      <c r="C28" s="15" t="s">
        <v>46</v>
      </c>
      <c r="D28" s="14" t="s">
        <v>15</v>
      </c>
      <c r="E28" s="5">
        <v>3</v>
      </c>
      <c r="F28" s="5"/>
      <c r="G28" s="6">
        <f>IF(F28&lt;=2,(E28+F28)*2,"DISK")</f>
        <v>6</v>
      </c>
      <c r="H28" s="6">
        <v>25</v>
      </c>
      <c r="I28" s="10">
        <f>60+29.38</f>
        <v>89.38</v>
      </c>
      <c r="J28" s="10">
        <f t="shared" si="1"/>
        <v>120.38</v>
      </c>
    </row>
    <row r="29" spans="1:10" x14ac:dyDescent="0.25">
      <c r="A29" s="19">
        <v>25</v>
      </c>
      <c r="B29" s="15" t="s">
        <v>63</v>
      </c>
      <c r="C29" s="15" t="s">
        <v>64</v>
      </c>
      <c r="D29" s="14" t="s">
        <v>15</v>
      </c>
      <c r="E29" s="14">
        <v>1</v>
      </c>
      <c r="F29" s="14"/>
      <c r="G29" s="6">
        <f>IF(F29&lt;=2,(E29+F29)*2,"DISK")</f>
        <v>2</v>
      </c>
      <c r="H29" s="6"/>
      <c r="I29" s="15">
        <v>24.62</v>
      </c>
      <c r="J29" s="10">
        <f t="shared" si="1"/>
        <v>26.62</v>
      </c>
    </row>
    <row r="30" spans="1:10" x14ac:dyDescent="0.25">
      <c r="A30" s="19">
        <v>26</v>
      </c>
      <c r="B30" s="15" t="s">
        <v>65</v>
      </c>
      <c r="C30" s="15" t="s">
        <v>66</v>
      </c>
      <c r="D30" s="14" t="s">
        <v>15</v>
      </c>
      <c r="E30" s="14"/>
      <c r="F30" s="14"/>
      <c r="G30" s="6">
        <f t="shared" si="0"/>
        <v>0</v>
      </c>
      <c r="H30" s="6">
        <v>25</v>
      </c>
      <c r="I30" s="15">
        <v>44.34</v>
      </c>
      <c r="J30" s="10">
        <f t="shared" si="1"/>
        <v>69.34</v>
      </c>
    </row>
    <row r="31" spans="1:10" x14ac:dyDescent="0.25">
      <c r="A31" s="19">
        <v>27</v>
      </c>
      <c r="B31" s="15" t="s">
        <v>32</v>
      </c>
      <c r="C31" s="15" t="s">
        <v>33</v>
      </c>
      <c r="D31" s="14" t="s">
        <v>15</v>
      </c>
      <c r="E31" s="14">
        <v>2</v>
      </c>
      <c r="F31" s="14"/>
      <c r="G31" s="6">
        <f t="shared" si="0"/>
        <v>10</v>
      </c>
      <c r="H31" s="6"/>
      <c r="I31" s="15">
        <v>45.25</v>
      </c>
      <c r="J31" s="10">
        <f t="shared" si="1"/>
        <v>55.25</v>
      </c>
    </row>
    <row r="32" spans="1:10" x14ac:dyDescent="0.25">
      <c r="A32" s="19">
        <v>28</v>
      </c>
      <c r="B32" s="15" t="s">
        <v>25</v>
      </c>
      <c r="C32" s="15" t="s">
        <v>26</v>
      </c>
      <c r="D32" s="14" t="s">
        <v>15</v>
      </c>
      <c r="E32" s="14">
        <v>1</v>
      </c>
      <c r="F32" s="14"/>
      <c r="G32" s="6">
        <v>2</v>
      </c>
      <c r="H32" s="6">
        <v>25</v>
      </c>
      <c r="I32" s="15">
        <v>24.84</v>
      </c>
      <c r="J32" s="10">
        <f t="shared" si="1"/>
        <v>51.84</v>
      </c>
    </row>
  </sheetData>
  <sortState ref="A4:H26">
    <sortCondition descending="1" ref="E4:E26"/>
    <sortCondition ref="F4:F26"/>
  </sortState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"/>
  <sheetViews>
    <sheetView topLeftCell="A4" zoomScaleNormal="100" workbookViewId="0">
      <selection activeCell="Q14" sqref="Q14"/>
    </sheetView>
  </sheetViews>
  <sheetFormatPr defaultRowHeight="15" x14ac:dyDescent="0.25"/>
  <cols>
    <col min="1" max="1" width="9.42578125" bestFit="1" customWidth="1"/>
    <col min="2" max="2" width="20.42578125" customWidth="1"/>
    <col min="3" max="3" width="12.85546875" style="9" bestFit="1" customWidth="1"/>
    <col min="5" max="5" width="12.28515625" bestFit="1" customWidth="1"/>
    <col min="6" max="6" width="9.42578125" style="9" bestFit="1" customWidth="1"/>
    <col min="7" max="7" width="14.28515625" style="9" bestFit="1" customWidth="1"/>
    <col min="8" max="8" width="14.28515625" style="9" customWidth="1"/>
    <col min="9" max="9" width="20.85546875" bestFit="1" customWidth="1"/>
    <col min="10" max="10" width="20.7109375" style="13" bestFit="1" customWidth="1"/>
  </cols>
  <sheetData>
    <row r="1" spans="1:10" ht="19.5" x14ac:dyDescent="0.25">
      <c r="A1" s="17"/>
      <c r="B1" s="2" t="s">
        <v>75</v>
      </c>
      <c r="C1" s="2"/>
      <c r="D1" s="3"/>
      <c r="E1" s="3"/>
      <c r="F1" s="3"/>
      <c r="G1" s="16"/>
      <c r="H1" s="16"/>
      <c r="I1" s="16"/>
      <c r="J1" s="9"/>
    </row>
    <row r="2" spans="1:10" ht="19.5" x14ac:dyDescent="0.25">
      <c r="A2" s="17"/>
      <c r="B2" s="16"/>
      <c r="C2" s="2" t="s">
        <v>78</v>
      </c>
      <c r="D2" s="3"/>
      <c r="E2" s="3"/>
      <c r="F2" s="3"/>
      <c r="G2" s="16"/>
      <c r="H2" s="16"/>
      <c r="I2" s="16"/>
      <c r="J2" s="9"/>
    </row>
    <row r="3" spans="1:10" x14ac:dyDescent="0.25">
      <c r="A3" s="17"/>
      <c r="B3" s="16"/>
      <c r="C3" s="1"/>
      <c r="D3" s="3"/>
      <c r="E3" s="3"/>
      <c r="F3" s="3"/>
      <c r="G3" s="16"/>
      <c r="H3" s="16"/>
      <c r="I3" s="16"/>
      <c r="J3" s="16"/>
    </row>
    <row r="4" spans="1:10" x14ac:dyDescent="0.25">
      <c r="A4" s="4" t="s">
        <v>0</v>
      </c>
      <c r="B4" s="11" t="s">
        <v>1</v>
      </c>
      <c r="C4" s="11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80</v>
      </c>
      <c r="I4" s="12" t="s">
        <v>7</v>
      </c>
      <c r="J4" s="12" t="s">
        <v>77</v>
      </c>
    </row>
    <row r="5" spans="1:10" x14ac:dyDescent="0.25">
      <c r="A5" s="19">
        <v>1</v>
      </c>
      <c r="B5" s="15" t="s">
        <v>70</v>
      </c>
      <c r="C5" s="15" t="s">
        <v>8</v>
      </c>
      <c r="D5" s="14" t="s">
        <v>71</v>
      </c>
      <c r="E5" s="5">
        <v>1</v>
      </c>
      <c r="F5" s="5"/>
      <c r="G5" s="6">
        <f t="shared" ref="G5:G32" si="0">IF(F5&lt;=2,(E5+F5)*5,"DISK")</f>
        <v>5</v>
      </c>
      <c r="H5" s="6"/>
      <c r="I5" s="7">
        <v>47.75</v>
      </c>
      <c r="J5" s="10">
        <f>G5+I5+H5</f>
        <v>52.75</v>
      </c>
    </row>
    <row r="6" spans="1:10" x14ac:dyDescent="0.25">
      <c r="A6" s="19">
        <v>2</v>
      </c>
      <c r="B6" s="15" t="s">
        <v>47</v>
      </c>
      <c r="C6" s="15" t="s">
        <v>48</v>
      </c>
      <c r="D6" s="14" t="s">
        <v>18</v>
      </c>
      <c r="E6" s="5">
        <v>1</v>
      </c>
      <c r="F6" s="5"/>
      <c r="G6" s="6">
        <f t="shared" si="0"/>
        <v>5</v>
      </c>
      <c r="H6" s="6"/>
      <c r="I6" s="7">
        <v>56.63</v>
      </c>
      <c r="J6" s="10">
        <f>G6+I6+H6</f>
        <v>61.63</v>
      </c>
    </row>
    <row r="7" spans="1:10" x14ac:dyDescent="0.25">
      <c r="A7" s="19">
        <v>3</v>
      </c>
      <c r="B7" s="15" t="s">
        <v>16</v>
      </c>
      <c r="C7" s="15" t="s">
        <v>17</v>
      </c>
      <c r="D7" s="14" t="s">
        <v>18</v>
      </c>
      <c r="E7" s="5">
        <v>2</v>
      </c>
      <c r="F7" s="5"/>
      <c r="G7" s="6">
        <f t="shared" si="0"/>
        <v>10</v>
      </c>
      <c r="H7" s="6"/>
      <c r="I7" s="7">
        <f>60+40.44</f>
        <v>100.44</v>
      </c>
      <c r="J7" s="10">
        <f t="shared" ref="J7:J32" si="1">G7+I7+H7</f>
        <v>110.44</v>
      </c>
    </row>
    <row r="8" spans="1:10" x14ac:dyDescent="0.25">
      <c r="A8" s="19">
        <v>4</v>
      </c>
      <c r="B8" s="15" t="s">
        <v>55</v>
      </c>
      <c r="C8" s="15" t="s">
        <v>56</v>
      </c>
      <c r="D8" s="14" t="s">
        <v>18</v>
      </c>
      <c r="E8" s="5">
        <v>1</v>
      </c>
      <c r="F8" s="5"/>
      <c r="G8" s="6">
        <f>IF(F8&lt;=2,(E8+F8)*2,"DISK")</f>
        <v>2</v>
      </c>
      <c r="H8" s="6"/>
      <c r="I8" s="7">
        <v>45.66</v>
      </c>
      <c r="J8" s="10">
        <f t="shared" si="1"/>
        <v>47.66</v>
      </c>
    </row>
    <row r="9" spans="1:10" x14ac:dyDescent="0.25">
      <c r="A9" s="19">
        <v>5</v>
      </c>
      <c r="B9" s="15" t="s">
        <v>20</v>
      </c>
      <c r="C9" s="15" t="s">
        <v>21</v>
      </c>
      <c r="D9" s="14" t="s">
        <v>18</v>
      </c>
      <c r="E9" s="20">
        <v>1</v>
      </c>
      <c r="F9" s="5"/>
      <c r="G9" s="6">
        <f>IF(F9&lt;=2,(E9+F9)*5,"DISK")</f>
        <v>5</v>
      </c>
      <c r="H9" s="6"/>
      <c r="I9" s="7">
        <v>27.06</v>
      </c>
      <c r="J9" s="10">
        <f t="shared" si="1"/>
        <v>32.06</v>
      </c>
    </row>
    <row r="10" spans="1:10" x14ac:dyDescent="0.25">
      <c r="A10" s="19">
        <v>6</v>
      </c>
      <c r="B10" s="15" t="s">
        <v>30</v>
      </c>
      <c r="C10" s="15" t="s">
        <v>31</v>
      </c>
      <c r="D10" s="14" t="s">
        <v>18</v>
      </c>
      <c r="E10" s="20"/>
      <c r="F10" s="8"/>
      <c r="G10" s="6">
        <f>IF(F10&lt;=2,(E10+F10)*2,"DISK")</f>
        <v>0</v>
      </c>
      <c r="H10" s="6"/>
      <c r="I10" s="7">
        <v>25.53</v>
      </c>
      <c r="J10" s="10">
        <f t="shared" si="1"/>
        <v>25.53</v>
      </c>
    </row>
    <row r="11" spans="1:10" x14ac:dyDescent="0.25">
      <c r="A11" s="19">
        <v>7</v>
      </c>
      <c r="B11" s="15" t="s">
        <v>35</v>
      </c>
      <c r="C11" s="15" t="s">
        <v>36</v>
      </c>
      <c r="D11" s="14" t="s">
        <v>18</v>
      </c>
      <c r="E11" s="5">
        <v>8</v>
      </c>
      <c r="F11" s="5"/>
      <c r="G11" s="6">
        <f>IF(F11&lt;=2,(E11+F11)*2,"DISK")</f>
        <v>16</v>
      </c>
      <c r="H11" s="6">
        <v>25</v>
      </c>
      <c r="I11" s="7">
        <f>120+36.34</f>
        <v>156.34</v>
      </c>
      <c r="J11" s="10">
        <f t="shared" si="1"/>
        <v>197.34</v>
      </c>
    </row>
    <row r="12" spans="1:10" x14ac:dyDescent="0.25">
      <c r="A12" s="19">
        <v>8</v>
      </c>
      <c r="B12" s="15" t="s">
        <v>37</v>
      </c>
      <c r="C12" s="15" t="s">
        <v>38</v>
      </c>
      <c r="D12" s="14" t="s">
        <v>18</v>
      </c>
      <c r="E12" s="5"/>
      <c r="F12" s="5"/>
      <c r="G12" s="6">
        <f t="shared" si="0"/>
        <v>0</v>
      </c>
      <c r="H12" s="6"/>
      <c r="I12" s="7">
        <v>60.97</v>
      </c>
      <c r="J12" s="10">
        <f t="shared" si="1"/>
        <v>60.97</v>
      </c>
    </row>
    <row r="13" spans="1:10" x14ac:dyDescent="0.25">
      <c r="A13" s="19">
        <v>9</v>
      </c>
      <c r="B13" s="15" t="s">
        <v>40</v>
      </c>
      <c r="C13" s="15" t="s">
        <v>41</v>
      </c>
      <c r="D13" s="14" t="s">
        <v>18</v>
      </c>
      <c r="E13" s="5">
        <v>4</v>
      </c>
      <c r="F13" s="5"/>
      <c r="G13" s="6">
        <f>IF(F13&lt;=2,(E13+F13)*2,"DISK")</f>
        <v>8</v>
      </c>
      <c r="H13" s="6"/>
      <c r="I13" s="7">
        <f>60+45</f>
        <v>105</v>
      </c>
      <c r="J13" s="10">
        <f t="shared" si="1"/>
        <v>113</v>
      </c>
    </row>
    <row r="14" spans="1:10" x14ac:dyDescent="0.25">
      <c r="A14" s="19">
        <v>10</v>
      </c>
      <c r="B14" s="15" t="s">
        <v>42</v>
      </c>
      <c r="C14" s="15" t="s">
        <v>43</v>
      </c>
      <c r="D14" s="14" t="s">
        <v>18</v>
      </c>
      <c r="E14" s="20">
        <v>1</v>
      </c>
      <c r="F14" s="5"/>
      <c r="G14" s="6">
        <f t="shared" si="0"/>
        <v>5</v>
      </c>
      <c r="H14" s="6">
        <v>25</v>
      </c>
      <c r="I14" s="7">
        <v>57</v>
      </c>
      <c r="J14" s="10">
        <f t="shared" si="1"/>
        <v>87</v>
      </c>
    </row>
    <row r="15" spans="1:10" x14ac:dyDescent="0.25">
      <c r="A15" s="19">
        <v>11</v>
      </c>
      <c r="B15" s="15" t="s">
        <v>22</v>
      </c>
      <c r="C15" s="15" t="s">
        <v>23</v>
      </c>
      <c r="D15" s="14" t="s">
        <v>18</v>
      </c>
      <c r="E15" s="20"/>
      <c r="F15" s="8"/>
      <c r="G15" s="6">
        <f t="shared" si="0"/>
        <v>0</v>
      </c>
      <c r="H15" s="6"/>
      <c r="I15" s="7">
        <v>37.03</v>
      </c>
      <c r="J15" s="10">
        <f t="shared" si="1"/>
        <v>37.03</v>
      </c>
    </row>
    <row r="16" spans="1:10" x14ac:dyDescent="0.25">
      <c r="A16" s="19">
        <v>12</v>
      </c>
      <c r="B16" s="15" t="s">
        <v>47</v>
      </c>
      <c r="C16" s="15" t="s">
        <v>73</v>
      </c>
      <c r="D16" s="14" t="s">
        <v>18</v>
      </c>
      <c r="E16" s="5">
        <v>6</v>
      </c>
      <c r="F16" s="5"/>
      <c r="G16" s="6">
        <f>IF(F16&lt;=2,(E16+F16)*2,"DISK")</f>
        <v>12</v>
      </c>
      <c r="H16" s="6"/>
      <c r="I16" s="7">
        <f>120+5.28</f>
        <v>125.28</v>
      </c>
      <c r="J16" s="10">
        <f t="shared" si="1"/>
        <v>137.28</v>
      </c>
    </row>
    <row r="17" spans="1:10" x14ac:dyDescent="0.25">
      <c r="A17" s="19">
        <v>13</v>
      </c>
      <c r="B17" s="15" t="s">
        <v>50</v>
      </c>
      <c r="C17" s="15" t="s">
        <v>51</v>
      </c>
      <c r="D17" s="14" t="s">
        <v>18</v>
      </c>
      <c r="E17" s="5">
        <v>3</v>
      </c>
      <c r="F17" s="5"/>
      <c r="G17" s="6">
        <f>IF(F17&lt;=2,(E17+F17)*2,"DISK")</f>
        <v>6</v>
      </c>
      <c r="H17" s="6"/>
      <c r="I17" s="7">
        <v>41.72</v>
      </c>
      <c r="J17" s="10">
        <f t="shared" si="1"/>
        <v>47.72</v>
      </c>
    </row>
    <row r="18" spans="1:10" x14ac:dyDescent="0.25">
      <c r="A18" s="19">
        <v>14</v>
      </c>
      <c r="B18" s="15" t="s">
        <v>52</v>
      </c>
      <c r="C18" s="15" t="s">
        <v>53</v>
      </c>
      <c r="D18" s="14" t="s">
        <v>18</v>
      </c>
      <c r="E18" s="5"/>
      <c r="F18" s="8"/>
      <c r="G18" s="6">
        <f t="shared" si="0"/>
        <v>0</v>
      </c>
      <c r="H18" s="6">
        <v>25</v>
      </c>
      <c r="I18" s="7">
        <f>63.91</f>
        <v>63.91</v>
      </c>
      <c r="J18" s="10">
        <f t="shared" si="1"/>
        <v>88.91</v>
      </c>
    </row>
    <row r="19" spans="1:10" x14ac:dyDescent="0.25">
      <c r="A19" s="19">
        <v>15</v>
      </c>
      <c r="B19" s="15" t="s">
        <v>32</v>
      </c>
      <c r="C19" s="15" t="s">
        <v>57</v>
      </c>
      <c r="D19" s="14" t="s">
        <v>18</v>
      </c>
      <c r="E19" s="20"/>
      <c r="F19" s="5"/>
      <c r="G19" s="6">
        <f t="shared" si="0"/>
        <v>0</v>
      </c>
      <c r="H19" s="6"/>
      <c r="I19" s="7">
        <v>71.180000000000007</v>
      </c>
      <c r="J19" s="10">
        <f t="shared" si="1"/>
        <v>71.180000000000007</v>
      </c>
    </row>
    <row r="20" spans="1:10" x14ac:dyDescent="0.25">
      <c r="A20" s="19">
        <v>16</v>
      </c>
      <c r="B20" s="15" t="s">
        <v>59</v>
      </c>
      <c r="C20" s="15" t="s">
        <v>60</v>
      </c>
      <c r="D20" s="14" t="s">
        <v>18</v>
      </c>
      <c r="E20" s="20">
        <v>1</v>
      </c>
      <c r="F20" s="5"/>
      <c r="G20" s="6">
        <f>IF(F20&lt;=2,(E20+F20)*2,"DISK")</f>
        <v>2</v>
      </c>
      <c r="H20" s="6"/>
      <c r="I20" s="7">
        <v>45.13</v>
      </c>
      <c r="J20" s="10">
        <f t="shared" si="1"/>
        <v>47.13</v>
      </c>
    </row>
    <row r="21" spans="1:10" x14ac:dyDescent="0.25">
      <c r="A21" s="19">
        <v>17</v>
      </c>
      <c r="B21" s="15" t="s">
        <v>68</v>
      </c>
      <c r="C21" s="15" t="s">
        <v>69</v>
      </c>
      <c r="D21" s="14" t="s">
        <v>18</v>
      </c>
      <c r="E21" s="20">
        <v>3</v>
      </c>
      <c r="F21" s="8"/>
      <c r="G21" s="6">
        <f>IF(F21&lt;=2,(E21+F21)*2,"DISK")</f>
        <v>6</v>
      </c>
      <c r="H21" s="6"/>
      <c r="I21" s="7">
        <v>47.12</v>
      </c>
      <c r="J21" s="10">
        <f t="shared" si="1"/>
        <v>53.12</v>
      </c>
    </row>
    <row r="22" spans="1:10" x14ac:dyDescent="0.25">
      <c r="A22" s="19">
        <v>18</v>
      </c>
      <c r="B22" s="15" t="s">
        <v>55</v>
      </c>
      <c r="C22" s="15" t="s">
        <v>74</v>
      </c>
      <c r="D22" s="14" t="s">
        <v>18</v>
      </c>
      <c r="E22" s="5"/>
      <c r="F22" s="5"/>
      <c r="G22" s="6">
        <f t="shared" si="0"/>
        <v>0</v>
      </c>
      <c r="H22" s="6"/>
      <c r="I22" s="7">
        <v>44.13</v>
      </c>
      <c r="J22" s="10">
        <f t="shared" si="1"/>
        <v>44.13</v>
      </c>
    </row>
    <row r="23" spans="1:10" x14ac:dyDescent="0.25">
      <c r="A23" s="19">
        <v>19</v>
      </c>
      <c r="B23" s="15" t="s">
        <v>70</v>
      </c>
      <c r="C23" s="15" t="s">
        <v>28</v>
      </c>
      <c r="D23" s="14" t="s">
        <v>18</v>
      </c>
      <c r="E23" s="5"/>
      <c r="F23" s="5"/>
      <c r="G23" s="6">
        <f t="shared" si="0"/>
        <v>0</v>
      </c>
      <c r="H23" s="6"/>
      <c r="I23" s="10">
        <v>47.82</v>
      </c>
      <c r="J23" s="10">
        <f t="shared" si="1"/>
        <v>47.82</v>
      </c>
    </row>
    <row r="24" spans="1:10" x14ac:dyDescent="0.25">
      <c r="A24" s="19">
        <v>20</v>
      </c>
      <c r="B24" s="15" t="s">
        <v>47</v>
      </c>
      <c r="C24" s="15" t="s">
        <v>79</v>
      </c>
      <c r="D24" s="14" t="s">
        <v>18</v>
      </c>
      <c r="E24" s="5">
        <v>3</v>
      </c>
      <c r="F24" s="5"/>
      <c r="G24" s="6">
        <f t="shared" si="0"/>
        <v>15</v>
      </c>
      <c r="H24" s="6"/>
      <c r="I24" s="10">
        <f>69.06</f>
        <v>69.06</v>
      </c>
      <c r="J24" s="10">
        <f t="shared" si="1"/>
        <v>84.06</v>
      </c>
    </row>
    <row r="25" spans="1:10" s="16" customFormat="1" x14ac:dyDescent="0.25">
      <c r="A25" s="19">
        <v>21</v>
      </c>
      <c r="B25" s="15" t="s">
        <v>81</v>
      </c>
      <c r="C25" s="15" t="s">
        <v>82</v>
      </c>
      <c r="D25" s="14" t="s">
        <v>18</v>
      </c>
      <c r="E25" s="5"/>
      <c r="F25" s="5"/>
      <c r="G25" s="6">
        <f t="shared" si="0"/>
        <v>0</v>
      </c>
      <c r="H25" s="6"/>
      <c r="I25" s="10">
        <v>52.31</v>
      </c>
      <c r="J25" s="10">
        <f t="shared" si="1"/>
        <v>52.31</v>
      </c>
    </row>
    <row r="26" spans="1:10" s="16" customFormat="1" x14ac:dyDescent="0.25">
      <c r="A26" s="19">
        <v>22</v>
      </c>
      <c r="B26" s="15" t="s">
        <v>83</v>
      </c>
      <c r="C26" s="15" t="s">
        <v>84</v>
      </c>
      <c r="D26" s="14" t="s">
        <v>15</v>
      </c>
      <c r="E26" s="5"/>
      <c r="F26" s="5"/>
      <c r="G26" s="6">
        <f>IF(F26&lt;=2,(E26+F26)*2,"DISK")</f>
        <v>0</v>
      </c>
      <c r="H26" s="6">
        <v>25</v>
      </c>
      <c r="I26" s="10">
        <v>26.69</v>
      </c>
      <c r="J26" s="10">
        <f t="shared" si="1"/>
        <v>51.69</v>
      </c>
    </row>
    <row r="27" spans="1:10" x14ac:dyDescent="0.25">
      <c r="A27" s="19">
        <v>23</v>
      </c>
      <c r="B27" s="15" t="s">
        <v>13</v>
      </c>
      <c r="C27" s="15" t="s">
        <v>14</v>
      </c>
      <c r="D27" s="14" t="s">
        <v>15</v>
      </c>
      <c r="E27" s="5">
        <v>3</v>
      </c>
      <c r="F27" s="8"/>
      <c r="G27" s="6">
        <f>IF(F27&lt;=2,(E27+F27)*2,"DISK")</f>
        <v>6</v>
      </c>
      <c r="H27" s="6">
        <v>25</v>
      </c>
      <c r="I27" s="10">
        <f>180+13.91</f>
        <v>193.91</v>
      </c>
      <c r="J27" s="10">
        <f t="shared" si="1"/>
        <v>224.91</v>
      </c>
    </row>
    <row r="28" spans="1:10" x14ac:dyDescent="0.25">
      <c r="A28" s="19">
        <v>24</v>
      </c>
      <c r="B28" s="15" t="s">
        <v>45</v>
      </c>
      <c r="C28" s="15" t="s">
        <v>46</v>
      </c>
      <c r="D28" s="14" t="s">
        <v>15</v>
      </c>
      <c r="E28" s="5">
        <v>1</v>
      </c>
      <c r="F28" s="5"/>
      <c r="G28" s="6">
        <f>IF(F28&lt;=2,(E28+F28)*2,"DISK")</f>
        <v>2</v>
      </c>
      <c r="H28" s="6">
        <v>25</v>
      </c>
      <c r="I28" s="10">
        <v>66</v>
      </c>
      <c r="J28" s="10">
        <f t="shared" si="1"/>
        <v>93</v>
      </c>
    </row>
    <row r="29" spans="1:10" x14ac:dyDescent="0.25">
      <c r="A29" s="19">
        <v>25</v>
      </c>
      <c r="B29" s="15" t="s">
        <v>63</v>
      </c>
      <c r="C29" s="15" t="s">
        <v>64</v>
      </c>
      <c r="D29" s="14" t="s">
        <v>15</v>
      </c>
      <c r="E29" s="14"/>
      <c r="F29" s="14"/>
      <c r="G29" s="6">
        <f>IF(F29&lt;=2,(E29+F29)*2,"DISK")</f>
        <v>0</v>
      </c>
      <c r="H29" s="6"/>
      <c r="I29" s="15">
        <v>27.68</v>
      </c>
      <c r="J29" s="10">
        <f t="shared" si="1"/>
        <v>27.68</v>
      </c>
    </row>
    <row r="30" spans="1:10" x14ac:dyDescent="0.25">
      <c r="A30" s="19">
        <v>26</v>
      </c>
      <c r="B30" s="15" t="s">
        <v>65</v>
      </c>
      <c r="C30" s="15" t="s">
        <v>66</v>
      </c>
      <c r="D30" s="14" t="s">
        <v>15</v>
      </c>
      <c r="E30" s="14"/>
      <c r="F30" s="14"/>
      <c r="G30" s="6">
        <f t="shared" si="0"/>
        <v>0</v>
      </c>
      <c r="H30" s="6"/>
      <c r="I30" s="15">
        <v>43.52</v>
      </c>
      <c r="J30" s="10">
        <f t="shared" si="1"/>
        <v>43.52</v>
      </c>
    </row>
    <row r="31" spans="1:10" x14ac:dyDescent="0.25">
      <c r="A31" s="19">
        <v>27</v>
      </c>
      <c r="B31" s="15" t="s">
        <v>32</v>
      </c>
      <c r="C31" s="15" t="s">
        <v>33</v>
      </c>
      <c r="D31" s="14" t="s">
        <v>15</v>
      </c>
      <c r="E31" s="14">
        <v>1</v>
      </c>
      <c r="F31" s="14"/>
      <c r="G31" s="6">
        <f t="shared" si="0"/>
        <v>5</v>
      </c>
      <c r="H31" s="6"/>
      <c r="I31" s="15">
        <v>45.06</v>
      </c>
      <c r="J31" s="10">
        <f t="shared" si="1"/>
        <v>50.06</v>
      </c>
    </row>
    <row r="32" spans="1:10" x14ac:dyDescent="0.25">
      <c r="A32" s="19">
        <v>28</v>
      </c>
      <c r="B32" s="15" t="s">
        <v>25</v>
      </c>
      <c r="C32" s="15" t="s">
        <v>26</v>
      </c>
      <c r="D32" s="14" t="s">
        <v>15</v>
      </c>
      <c r="E32" s="14"/>
      <c r="F32" s="14"/>
      <c r="G32" s="6">
        <f t="shared" si="0"/>
        <v>0</v>
      </c>
      <c r="H32" s="6"/>
      <c r="I32" s="15">
        <v>20.41</v>
      </c>
      <c r="J32" s="10">
        <f t="shared" si="1"/>
        <v>20.41</v>
      </c>
    </row>
  </sheetData>
  <sortState ref="A4:N22">
    <sortCondition ref="J4:J22"/>
  </sortState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7"/>
  <sheetViews>
    <sheetView tabSelected="1" workbookViewId="0">
      <selection activeCell="F72" sqref="F72"/>
    </sheetView>
  </sheetViews>
  <sheetFormatPr defaultRowHeight="15" x14ac:dyDescent="0.25"/>
  <cols>
    <col min="1" max="1" width="13.7109375" bestFit="1" customWidth="1"/>
    <col min="2" max="2" width="8" bestFit="1" customWidth="1"/>
  </cols>
  <sheetData>
    <row r="1" spans="1:10" x14ac:dyDescent="0.25">
      <c r="A1" s="21" t="s">
        <v>9</v>
      </c>
      <c r="B1" s="16"/>
      <c r="C1" s="9"/>
      <c r="D1" s="16"/>
      <c r="E1" s="16"/>
      <c r="F1" s="16"/>
    </row>
    <row r="2" spans="1:10" x14ac:dyDescent="0.25">
      <c r="A2" s="22" t="s">
        <v>1</v>
      </c>
      <c r="B2" s="22" t="s">
        <v>2</v>
      </c>
      <c r="C2" s="22" t="s">
        <v>3</v>
      </c>
      <c r="D2" s="22" t="s">
        <v>10</v>
      </c>
      <c r="E2" s="22" t="s">
        <v>11</v>
      </c>
      <c r="F2" s="22" t="s">
        <v>12</v>
      </c>
    </row>
    <row r="3" spans="1:10" x14ac:dyDescent="0.25">
      <c r="A3" s="15" t="s">
        <v>13</v>
      </c>
      <c r="B3" s="15" t="s">
        <v>14</v>
      </c>
      <c r="C3" s="14" t="s">
        <v>15</v>
      </c>
      <c r="D3" s="25">
        <f>'Run 1'!J27</f>
        <v>210</v>
      </c>
      <c r="E3" s="25">
        <f>'Run 2'!J27</f>
        <v>224.91</v>
      </c>
      <c r="F3" s="25">
        <f>SUM(D3:E3)</f>
        <v>434.90999999999997</v>
      </c>
    </row>
    <row r="4" spans="1:10" x14ac:dyDescent="0.25">
      <c r="A4" s="15" t="s">
        <v>16</v>
      </c>
      <c r="B4" s="15" t="s">
        <v>17</v>
      </c>
      <c r="C4" s="14" t="s">
        <v>18</v>
      </c>
      <c r="D4" s="25">
        <f>'Run 1'!J7</f>
        <v>170.51</v>
      </c>
      <c r="E4" s="25">
        <f>'Run 2'!J7</f>
        <v>110.44</v>
      </c>
      <c r="F4" s="25">
        <f>SUM(D4:E4)</f>
        <v>280.95</v>
      </c>
    </row>
    <row r="5" spans="1:10" x14ac:dyDescent="0.25">
      <c r="A5" s="16"/>
      <c r="B5" s="16"/>
      <c r="C5" s="9"/>
      <c r="D5" s="16"/>
      <c r="E5" s="16"/>
      <c r="F5" s="26">
        <f>SUM(F3:F4)</f>
        <v>715.8599999999999</v>
      </c>
    </row>
    <row r="6" spans="1:10" x14ac:dyDescent="0.25">
      <c r="A6" s="21" t="s">
        <v>19</v>
      </c>
      <c r="B6" s="16"/>
      <c r="C6" s="9"/>
      <c r="D6" s="16"/>
      <c r="E6" s="16"/>
      <c r="F6" s="16"/>
    </row>
    <row r="7" spans="1:10" x14ac:dyDescent="0.25">
      <c r="A7" s="22" t="s">
        <v>1</v>
      </c>
      <c r="B7" s="22" t="s">
        <v>2</v>
      </c>
      <c r="C7" s="22" t="s">
        <v>3</v>
      </c>
      <c r="D7" s="22" t="s">
        <v>10</v>
      </c>
      <c r="E7" s="22" t="s">
        <v>11</v>
      </c>
      <c r="F7" s="22" t="s">
        <v>12</v>
      </c>
    </row>
    <row r="8" spans="1:10" x14ac:dyDescent="0.25">
      <c r="A8" s="15" t="s">
        <v>20</v>
      </c>
      <c r="B8" s="15" t="s">
        <v>21</v>
      </c>
      <c r="C8" s="14" t="s">
        <v>18</v>
      </c>
      <c r="D8" s="25">
        <f>'Run 1'!J9</f>
        <v>41.5</v>
      </c>
      <c r="E8" s="25">
        <f>'Run 2'!J9</f>
        <v>32.06</v>
      </c>
      <c r="F8" s="25">
        <f>SUM(D8:E8)</f>
        <v>73.56</v>
      </c>
    </row>
    <row r="9" spans="1:10" x14ac:dyDescent="0.25">
      <c r="A9" s="15" t="s">
        <v>22</v>
      </c>
      <c r="B9" s="15" t="s">
        <v>23</v>
      </c>
      <c r="C9" s="14" t="s">
        <v>18</v>
      </c>
      <c r="D9" s="25">
        <f>'Run 1'!J15</f>
        <v>36.21</v>
      </c>
      <c r="E9" s="25">
        <f>'Run 2'!J15</f>
        <v>37.03</v>
      </c>
      <c r="F9" s="25">
        <f>SUM(D9:E9)</f>
        <v>73.240000000000009</v>
      </c>
    </row>
    <row r="10" spans="1:10" x14ac:dyDescent="0.25">
      <c r="A10" s="16"/>
      <c r="B10" s="16"/>
      <c r="C10" s="9"/>
      <c r="D10" s="16"/>
      <c r="E10" s="16"/>
      <c r="F10" s="26">
        <f>SUM(F8:F9)</f>
        <v>146.80000000000001</v>
      </c>
    </row>
    <row r="11" spans="1:10" x14ac:dyDescent="0.25">
      <c r="A11" s="21" t="s">
        <v>24</v>
      </c>
      <c r="B11" s="16"/>
      <c r="C11" s="9"/>
      <c r="D11" s="16"/>
      <c r="E11" s="16"/>
      <c r="F11" s="16"/>
    </row>
    <row r="12" spans="1:10" x14ac:dyDescent="0.25">
      <c r="A12" s="22" t="s">
        <v>1</v>
      </c>
      <c r="B12" s="22" t="s">
        <v>2</v>
      </c>
      <c r="C12" s="22" t="s">
        <v>3</v>
      </c>
      <c r="D12" s="22" t="s">
        <v>10</v>
      </c>
      <c r="E12" s="22" t="s">
        <v>11</v>
      </c>
      <c r="F12" s="22" t="s">
        <v>12</v>
      </c>
    </row>
    <row r="13" spans="1:10" x14ac:dyDescent="0.25">
      <c r="A13" s="15" t="s">
        <v>25</v>
      </c>
      <c r="B13" s="15" t="s">
        <v>26</v>
      </c>
      <c r="C13" s="14" t="s">
        <v>15</v>
      </c>
      <c r="D13" s="25">
        <f>'Run 1'!J32</f>
        <v>51.84</v>
      </c>
      <c r="E13" s="25">
        <f>'Run 2'!J32</f>
        <v>20.41</v>
      </c>
      <c r="F13" s="25">
        <f>SUM(D13:E13)</f>
        <v>72.25</v>
      </c>
    </row>
    <row r="14" spans="1:10" x14ac:dyDescent="0.25">
      <c r="A14" s="15" t="s">
        <v>27</v>
      </c>
      <c r="B14" s="15" t="s">
        <v>28</v>
      </c>
      <c r="C14" s="14" t="s">
        <v>18</v>
      </c>
      <c r="D14" s="25">
        <f>'Run 1'!J23</f>
        <v>94.63</v>
      </c>
      <c r="E14" s="25">
        <f>'Run 2'!J23</f>
        <v>47.82</v>
      </c>
      <c r="F14" s="25">
        <f>SUM(D14:E14)</f>
        <v>142.44999999999999</v>
      </c>
      <c r="J14" s="27"/>
    </row>
    <row r="15" spans="1:10" x14ac:dyDescent="0.25">
      <c r="A15" s="16"/>
      <c r="B15" s="16"/>
      <c r="C15" s="9"/>
      <c r="D15" s="16"/>
      <c r="E15" s="16"/>
      <c r="F15" s="26">
        <f>SUM(F13:F14)</f>
        <v>214.7</v>
      </c>
    </row>
    <row r="16" spans="1:10" x14ac:dyDescent="0.25">
      <c r="A16" s="21" t="s">
        <v>29</v>
      </c>
      <c r="B16" s="16"/>
      <c r="C16" s="9"/>
      <c r="D16" s="16"/>
      <c r="E16" s="16"/>
      <c r="F16" s="16"/>
    </row>
    <row r="17" spans="1:6" x14ac:dyDescent="0.25">
      <c r="A17" s="22" t="s">
        <v>1</v>
      </c>
      <c r="B17" s="22" t="s">
        <v>2</v>
      </c>
      <c r="C17" s="22" t="s">
        <v>3</v>
      </c>
      <c r="D17" s="22" t="s">
        <v>10</v>
      </c>
      <c r="E17" s="22" t="s">
        <v>11</v>
      </c>
      <c r="F17" s="22" t="s">
        <v>12</v>
      </c>
    </row>
    <row r="18" spans="1:6" x14ac:dyDescent="0.25">
      <c r="A18" s="15" t="s">
        <v>30</v>
      </c>
      <c r="B18" s="15" t="s">
        <v>31</v>
      </c>
      <c r="C18" s="14" t="s">
        <v>18</v>
      </c>
      <c r="D18" s="25">
        <f>'Run 1'!J10</f>
        <v>23.69</v>
      </c>
      <c r="E18" s="25">
        <f>'Run 2'!J10</f>
        <v>25.53</v>
      </c>
      <c r="F18" s="25">
        <f>SUM(D18:E18)</f>
        <v>49.22</v>
      </c>
    </row>
    <row r="19" spans="1:6" x14ac:dyDescent="0.25">
      <c r="A19" s="15" t="s">
        <v>32</v>
      </c>
      <c r="B19" s="15" t="s">
        <v>33</v>
      </c>
      <c r="C19" s="14" t="s">
        <v>15</v>
      </c>
      <c r="D19" s="25">
        <f>'Run 1'!J31</f>
        <v>55.25</v>
      </c>
      <c r="E19" s="25">
        <f>'Run 2'!J31</f>
        <v>50.06</v>
      </c>
      <c r="F19" s="25">
        <f>SUM(D19:E19)</f>
        <v>105.31</v>
      </c>
    </row>
    <row r="20" spans="1:6" x14ac:dyDescent="0.25">
      <c r="A20" s="16"/>
      <c r="B20" s="16"/>
      <c r="C20" s="9"/>
      <c r="D20" s="16"/>
      <c r="E20" s="16"/>
      <c r="F20" s="26">
        <f>SUM(F18:F19)</f>
        <v>154.53</v>
      </c>
    </row>
    <row r="21" spans="1:6" x14ac:dyDescent="0.25">
      <c r="A21" s="21" t="s">
        <v>34</v>
      </c>
      <c r="B21" s="16"/>
      <c r="C21" s="9"/>
      <c r="D21" s="16"/>
      <c r="E21" s="16"/>
      <c r="F21" s="16"/>
    </row>
    <row r="22" spans="1:6" x14ac:dyDescent="0.25">
      <c r="A22" s="22" t="s">
        <v>1</v>
      </c>
      <c r="B22" s="22" t="s">
        <v>2</v>
      </c>
      <c r="C22" s="22" t="s">
        <v>3</v>
      </c>
      <c r="D22" s="22" t="s">
        <v>10</v>
      </c>
      <c r="E22" s="22" t="s">
        <v>11</v>
      </c>
      <c r="F22" s="22" t="s">
        <v>12</v>
      </c>
    </row>
    <row r="23" spans="1:6" x14ac:dyDescent="0.25">
      <c r="A23" s="15" t="s">
        <v>35</v>
      </c>
      <c r="B23" s="15" t="s">
        <v>36</v>
      </c>
      <c r="C23" s="14" t="s">
        <v>18</v>
      </c>
      <c r="D23" s="25">
        <f>'Run 1'!J11</f>
        <v>129.31</v>
      </c>
      <c r="E23" s="25">
        <f>'Run 2'!J11</f>
        <v>197.34</v>
      </c>
      <c r="F23" s="25">
        <f>SUM(D23:E23)</f>
        <v>326.64999999999998</v>
      </c>
    </row>
    <row r="24" spans="1:6" x14ac:dyDescent="0.25">
      <c r="A24" s="15" t="s">
        <v>37</v>
      </c>
      <c r="B24" s="15" t="s">
        <v>38</v>
      </c>
      <c r="C24" s="14" t="s">
        <v>18</v>
      </c>
      <c r="D24" s="25">
        <f>'Run 1'!J12</f>
        <v>62.34</v>
      </c>
      <c r="E24" s="25">
        <f>'Run 2'!J12</f>
        <v>60.97</v>
      </c>
      <c r="F24" s="25">
        <f>SUM(D24:E24)</f>
        <v>123.31</v>
      </c>
    </row>
    <row r="25" spans="1:6" x14ac:dyDescent="0.25">
      <c r="A25" s="16"/>
      <c r="B25" s="16"/>
      <c r="C25" s="9"/>
      <c r="D25" s="16"/>
      <c r="E25" s="16"/>
      <c r="F25" s="26">
        <f>SUM(F23:F24)</f>
        <v>449.96</v>
      </c>
    </row>
    <row r="26" spans="1:6" x14ac:dyDescent="0.25">
      <c r="A26" s="21" t="s">
        <v>39</v>
      </c>
      <c r="B26" s="16"/>
      <c r="C26" s="9"/>
      <c r="D26" s="16"/>
      <c r="E26" s="16"/>
      <c r="F26" s="16"/>
    </row>
    <row r="27" spans="1:6" x14ac:dyDescent="0.25">
      <c r="A27" s="22" t="s">
        <v>1</v>
      </c>
      <c r="B27" s="22" t="s">
        <v>2</v>
      </c>
      <c r="C27" s="22" t="s">
        <v>3</v>
      </c>
      <c r="D27" s="22" t="s">
        <v>10</v>
      </c>
      <c r="E27" s="22" t="s">
        <v>11</v>
      </c>
      <c r="F27" s="22" t="s">
        <v>12</v>
      </c>
    </row>
    <row r="28" spans="1:6" x14ac:dyDescent="0.25">
      <c r="A28" s="15" t="s">
        <v>40</v>
      </c>
      <c r="B28" s="15" t="s">
        <v>41</v>
      </c>
      <c r="C28" s="14" t="s">
        <v>18</v>
      </c>
      <c r="D28" s="25">
        <f>'Run 1'!J13</f>
        <v>199.35</v>
      </c>
      <c r="E28" s="25">
        <f>'Run 2'!J13</f>
        <v>113</v>
      </c>
      <c r="F28" s="25">
        <f>SUM(D28:E28)</f>
        <v>312.35000000000002</v>
      </c>
    </row>
    <row r="29" spans="1:6" x14ac:dyDescent="0.25">
      <c r="A29" s="15" t="s">
        <v>42</v>
      </c>
      <c r="B29" s="15" t="s">
        <v>43</v>
      </c>
      <c r="C29" s="14" t="s">
        <v>18</v>
      </c>
      <c r="D29" s="25">
        <f>'Run 1'!J14</f>
        <v>113.44</v>
      </c>
      <c r="E29" s="25">
        <f>'Run 2'!J14</f>
        <v>87</v>
      </c>
      <c r="F29" s="25">
        <f>SUM(D29:E29)</f>
        <v>200.44</v>
      </c>
    </row>
    <row r="30" spans="1:6" x14ac:dyDescent="0.25">
      <c r="A30" s="16"/>
      <c r="B30" s="16"/>
      <c r="C30" s="9"/>
      <c r="D30" s="16"/>
      <c r="E30" s="16"/>
      <c r="F30" s="26">
        <f>SUM(F28:F29)</f>
        <v>512.79</v>
      </c>
    </row>
    <row r="31" spans="1:6" x14ac:dyDescent="0.25">
      <c r="A31" s="21" t="s">
        <v>44</v>
      </c>
      <c r="B31" s="16"/>
      <c r="C31" s="9"/>
      <c r="D31" s="16"/>
      <c r="E31" s="16"/>
      <c r="F31" s="16"/>
    </row>
    <row r="32" spans="1:6" x14ac:dyDescent="0.25">
      <c r="A32" s="22" t="s">
        <v>1</v>
      </c>
      <c r="B32" s="22" t="s">
        <v>2</v>
      </c>
      <c r="C32" s="22" t="s">
        <v>3</v>
      </c>
      <c r="D32" s="22" t="s">
        <v>10</v>
      </c>
      <c r="E32" s="22" t="s">
        <v>11</v>
      </c>
      <c r="F32" s="22" t="s">
        <v>12</v>
      </c>
    </row>
    <row r="33" spans="1:6" x14ac:dyDescent="0.25">
      <c r="A33" s="15" t="s">
        <v>45</v>
      </c>
      <c r="B33" s="15" t="s">
        <v>46</v>
      </c>
      <c r="C33" s="14" t="s">
        <v>15</v>
      </c>
      <c r="D33" s="25">
        <f>'Run 1'!J28</f>
        <v>120.38</v>
      </c>
      <c r="E33" s="25">
        <f>'Run 2'!J28</f>
        <v>93</v>
      </c>
      <c r="F33" s="25">
        <f>SUM(D33:E33)</f>
        <v>213.38</v>
      </c>
    </row>
    <row r="34" spans="1:6" x14ac:dyDescent="0.25">
      <c r="A34" s="15" t="s">
        <v>47</v>
      </c>
      <c r="B34" s="15" t="s">
        <v>48</v>
      </c>
      <c r="C34" s="14" t="s">
        <v>18</v>
      </c>
      <c r="D34" s="25">
        <f>'Run 1'!J6</f>
        <v>107.12</v>
      </c>
      <c r="E34" s="25">
        <f>'Run 2'!J6</f>
        <v>61.63</v>
      </c>
      <c r="F34" s="25">
        <f>SUM(D34:E34)</f>
        <v>168.75</v>
      </c>
    </row>
    <row r="35" spans="1:6" x14ac:dyDescent="0.25">
      <c r="A35" s="16"/>
      <c r="B35" s="16"/>
      <c r="C35" s="9"/>
      <c r="D35" s="16"/>
      <c r="E35" s="16"/>
      <c r="F35" s="26">
        <f>SUM(F33:F34)</f>
        <v>382.13</v>
      </c>
    </row>
    <row r="36" spans="1:6" x14ac:dyDescent="0.25">
      <c r="A36" s="21" t="s">
        <v>49</v>
      </c>
      <c r="B36" s="16"/>
      <c r="C36" s="9"/>
      <c r="D36" s="16"/>
      <c r="E36" s="16"/>
      <c r="F36" s="16"/>
    </row>
    <row r="37" spans="1:6" x14ac:dyDescent="0.25">
      <c r="A37" s="22" t="s">
        <v>1</v>
      </c>
      <c r="B37" s="22" t="s">
        <v>2</v>
      </c>
      <c r="C37" s="22" t="s">
        <v>3</v>
      </c>
      <c r="D37" s="22" t="s">
        <v>10</v>
      </c>
      <c r="E37" s="22" t="s">
        <v>11</v>
      </c>
      <c r="F37" s="22" t="s">
        <v>12</v>
      </c>
    </row>
    <row r="38" spans="1:6" x14ac:dyDescent="0.25">
      <c r="A38" s="15" t="s">
        <v>50</v>
      </c>
      <c r="B38" s="15" t="s">
        <v>51</v>
      </c>
      <c r="C38" s="14" t="s">
        <v>18</v>
      </c>
      <c r="D38" s="25">
        <f>'Run 1'!J17</f>
        <v>55.65</v>
      </c>
      <c r="E38" s="25">
        <f>'Run 2'!J17</f>
        <v>47.72</v>
      </c>
      <c r="F38" s="25">
        <f>SUM(D38:E38)</f>
        <v>103.37</v>
      </c>
    </row>
    <row r="39" spans="1:6" x14ac:dyDescent="0.25">
      <c r="A39" s="15" t="s">
        <v>52</v>
      </c>
      <c r="B39" s="15" t="s">
        <v>53</v>
      </c>
      <c r="C39" s="14" t="s">
        <v>18</v>
      </c>
      <c r="D39" s="25">
        <f>'Run 1'!J18</f>
        <v>46.06</v>
      </c>
      <c r="E39" s="25">
        <f>'Run 2'!J18</f>
        <v>88.91</v>
      </c>
      <c r="F39" s="25">
        <f>SUM(D39:E39)</f>
        <v>134.97</v>
      </c>
    </row>
    <row r="40" spans="1:6" x14ac:dyDescent="0.25">
      <c r="A40" s="16"/>
      <c r="B40" s="16"/>
      <c r="C40" s="9"/>
      <c r="D40" s="16"/>
      <c r="E40" s="16"/>
      <c r="F40" s="26">
        <f>SUM(F38:F39)</f>
        <v>238.34</v>
      </c>
    </row>
    <row r="41" spans="1:6" x14ac:dyDescent="0.25">
      <c r="A41" s="21" t="s">
        <v>54</v>
      </c>
      <c r="B41" s="16"/>
      <c r="C41" s="9"/>
      <c r="D41" s="16"/>
      <c r="E41" s="16"/>
      <c r="F41" s="16"/>
    </row>
    <row r="42" spans="1:6" x14ac:dyDescent="0.25">
      <c r="A42" s="22" t="s">
        <v>1</v>
      </c>
      <c r="B42" s="22" t="s">
        <v>2</v>
      </c>
      <c r="C42" s="22" t="s">
        <v>3</v>
      </c>
      <c r="D42" s="22" t="s">
        <v>10</v>
      </c>
      <c r="E42" s="22" t="s">
        <v>11</v>
      </c>
      <c r="F42" s="22" t="s">
        <v>12</v>
      </c>
    </row>
    <row r="43" spans="1:6" x14ac:dyDescent="0.25">
      <c r="A43" s="15" t="s">
        <v>55</v>
      </c>
      <c r="B43" s="15" t="s">
        <v>56</v>
      </c>
      <c r="C43" s="14" t="s">
        <v>18</v>
      </c>
      <c r="D43" s="25">
        <f>'Run 1'!J8</f>
        <v>29.66</v>
      </c>
      <c r="E43" s="25">
        <f>'Run 2'!J8</f>
        <v>47.66</v>
      </c>
      <c r="F43" s="25">
        <f>SUM(D43:E43)</f>
        <v>77.319999999999993</v>
      </c>
    </row>
    <row r="44" spans="1:6" x14ac:dyDescent="0.25">
      <c r="A44" s="15" t="s">
        <v>32</v>
      </c>
      <c r="B44" s="15" t="s">
        <v>57</v>
      </c>
      <c r="C44" s="14" t="s">
        <v>18</v>
      </c>
      <c r="D44" s="25">
        <f>'Run 1'!J19</f>
        <v>51.31</v>
      </c>
      <c r="E44" s="25">
        <f>'Run 2'!J19</f>
        <v>71.180000000000007</v>
      </c>
      <c r="F44" s="25">
        <f>SUM(D44:E44)</f>
        <v>122.49000000000001</v>
      </c>
    </row>
    <row r="45" spans="1:6" x14ac:dyDescent="0.25">
      <c r="A45" s="16"/>
      <c r="B45" s="16"/>
      <c r="C45" s="9"/>
      <c r="D45" s="16"/>
      <c r="E45" s="16"/>
      <c r="F45" s="26">
        <f>SUM(F43:F44)</f>
        <v>199.81</v>
      </c>
    </row>
    <row r="46" spans="1:6" x14ac:dyDescent="0.25">
      <c r="A46" s="21" t="s">
        <v>58</v>
      </c>
      <c r="B46" s="16"/>
      <c r="C46" s="9"/>
      <c r="D46" s="16"/>
      <c r="E46" s="16"/>
      <c r="F46" s="16"/>
    </row>
    <row r="47" spans="1:6" x14ac:dyDescent="0.25">
      <c r="A47" s="22" t="s">
        <v>1</v>
      </c>
      <c r="B47" s="22" t="s">
        <v>2</v>
      </c>
      <c r="C47" s="22" t="s">
        <v>3</v>
      </c>
      <c r="D47" s="22" t="s">
        <v>10</v>
      </c>
      <c r="E47" s="22" t="s">
        <v>11</v>
      </c>
      <c r="F47" s="22" t="s">
        <v>12</v>
      </c>
    </row>
    <row r="48" spans="1:6" x14ac:dyDescent="0.25">
      <c r="A48" s="15" t="s">
        <v>59</v>
      </c>
      <c r="B48" s="15" t="s">
        <v>60</v>
      </c>
      <c r="C48" s="14" t="s">
        <v>18</v>
      </c>
      <c r="D48" s="25">
        <f>'Run 1'!J20</f>
        <v>135.34</v>
      </c>
      <c r="E48" s="25">
        <f>'Run 2'!J24</f>
        <v>84.06</v>
      </c>
      <c r="F48" s="25">
        <f>SUM(D48:E48)</f>
        <v>219.4</v>
      </c>
    </row>
    <row r="49" spans="1:6" x14ac:dyDescent="0.25">
      <c r="A49" s="15" t="s">
        <v>47</v>
      </c>
      <c r="B49" s="15" t="s">
        <v>61</v>
      </c>
      <c r="C49" s="14" t="s">
        <v>18</v>
      </c>
      <c r="D49" s="25">
        <f>'Run 1'!J24</f>
        <v>129.05000000000001</v>
      </c>
      <c r="E49" s="25">
        <f>'Run 2'!J6</f>
        <v>61.63</v>
      </c>
      <c r="F49" s="25">
        <f>SUM(D49:E49)</f>
        <v>190.68</v>
      </c>
    </row>
    <row r="50" spans="1:6" x14ac:dyDescent="0.25">
      <c r="A50" s="16"/>
      <c r="B50" s="16"/>
      <c r="C50" s="9"/>
      <c r="D50" s="16"/>
      <c r="E50" s="16"/>
      <c r="F50" s="26">
        <f>SUM(F48:F49)</f>
        <v>410.08000000000004</v>
      </c>
    </row>
    <row r="51" spans="1:6" x14ac:dyDescent="0.25">
      <c r="A51" s="21" t="s">
        <v>62</v>
      </c>
      <c r="B51" s="16"/>
      <c r="C51" s="9"/>
      <c r="D51" s="16"/>
      <c r="E51" s="16"/>
      <c r="F51" s="16"/>
    </row>
    <row r="52" spans="1:6" x14ac:dyDescent="0.25">
      <c r="A52" s="22" t="s">
        <v>1</v>
      </c>
      <c r="B52" s="22" t="s">
        <v>2</v>
      </c>
      <c r="C52" s="22" t="s">
        <v>3</v>
      </c>
      <c r="D52" s="22" t="s">
        <v>10</v>
      </c>
      <c r="E52" s="22" t="s">
        <v>11</v>
      </c>
      <c r="F52" s="22" t="s">
        <v>12</v>
      </c>
    </row>
    <row r="53" spans="1:6" x14ac:dyDescent="0.25">
      <c r="A53" s="15" t="s">
        <v>63</v>
      </c>
      <c r="B53" s="15" t="s">
        <v>64</v>
      </c>
      <c r="C53" s="14" t="s">
        <v>15</v>
      </c>
      <c r="D53" s="25">
        <f>'Run 1'!J29</f>
        <v>26.62</v>
      </c>
      <c r="E53" s="25">
        <f>'Run 2'!J29</f>
        <v>27.68</v>
      </c>
      <c r="F53" s="25">
        <f>SUM(D53:E53)</f>
        <v>54.3</v>
      </c>
    </row>
    <row r="54" spans="1:6" x14ac:dyDescent="0.25">
      <c r="A54" s="15" t="s">
        <v>65</v>
      </c>
      <c r="B54" s="15" t="s">
        <v>66</v>
      </c>
      <c r="C54" s="14" t="s">
        <v>15</v>
      </c>
      <c r="D54" s="25">
        <f>'Run 1'!J30</f>
        <v>69.34</v>
      </c>
      <c r="E54" s="25">
        <f>'Run 2'!J30</f>
        <v>43.52</v>
      </c>
      <c r="F54" s="25">
        <f>SUM(D54:E54)</f>
        <v>112.86000000000001</v>
      </c>
    </row>
    <row r="55" spans="1:6" x14ac:dyDescent="0.25">
      <c r="A55" s="16"/>
      <c r="B55" s="16"/>
      <c r="C55" s="9"/>
      <c r="D55" s="16"/>
      <c r="E55" s="16"/>
      <c r="F55" s="26">
        <f>SUM(F53:F54)</f>
        <v>167.16000000000003</v>
      </c>
    </row>
    <row r="56" spans="1:6" x14ac:dyDescent="0.25">
      <c r="A56" s="21" t="s">
        <v>67</v>
      </c>
      <c r="B56" s="16"/>
      <c r="C56" s="9"/>
      <c r="D56" s="16"/>
      <c r="E56" s="16"/>
      <c r="F56" s="16"/>
    </row>
    <row r="57" spans="1:6" x14ac:dyDescent="0.25">
      <c r="A57" s="22" t="s">
        <v>1</v>
      </c>
      <c r="B57" s="22" t="s">
        <v>2</v>
      </c>
      <c r="C57" s="22" t="s">
        <v>3</v>
      </c>
      <c r="D57" s="22" t="s">
        <v>10</v>
      </c>
      <c r="E57" s="22" t="s">
        <v>11</v>
      </c>
      <c r="F57" s="22" t="s">
        <v>12</v>
      </c>
    </row>
    <row r="58" spans="1:6" x14ac:dyDescent="0.25">
      <c r="A58" s="15" t="s">
        <v>68</v>
      </c>
      <c r="B58" s="15" t="s">
        <v>69</v>
      </c>
      <c r="C58" s="14" t="s">
        <v>18</v>
      </c>
      <c r="D58" s="25">
        <f>'Run 1'!J21</f>
        <v>44.47</v>
      </c>
      <c r="E58" s="25">
        <f>'Run 2'!J21</f>
        <v>53.12</v>
      </c>
      <c r="F58" s="25">
        <f>SUM(D58:E58)</f>
        <v>97.59</v>
      </c>
    </row>
    <row r="59" spans="1:6" x14ac:dyDescent="0.25">
      <c r="A59" s="15" t="s">
        <v>70</v>
      </c>
      <c r="B59" s="15" t="s">
        <v>8</v>
      </c>
      <c r="C59" s="14" t="s">
        <v>71</v>
      </c>
      <c r="D59" s="25">
        <f>'Run 1'!J5</f>
        <v>80.5</v>
      </c>
      <c r="E59" s="25">
        <f>'Run 2'!J5</f>
        <v>52.75</v>
      </c>
      <c r="F59" s="25">
        <f>SUM(D59:E59)</f>
        <v>133.25</v>
      </c>
    </row>
    <row r="60" spans="1:6" x14ac:dyDescent="0.25">
      <c r="A60" s="16"/>
      <c r="B60" s="16"/>
      <c r="C60" s="9"/>
      <c r="D60" s="16"/>
      <c r="E60" s="16"/>
      <c r="F60" s="26">
        <f>SUM(F58:F59)</f>
        <v>230.84</v>
      </c>
    </row>
    <row r="61" spans="1:6" x14ac:dyDescent="0.25">
      <c r="A61" s="21" t="s">
        <v>72</v>
      </c>
      <c r="B61" s="16"/>
      <c r="C61" s="9"/>
      <c r="D61" s="16"/>
      <c r="E61" s="16"/>
      <c r="F61" s="16"/>
    </row>
    <row r="62" spans="1:6" x14ac:dyDescent="0.25">
      <c r="A62" s="22" t="s">
        <v>1</v>
      </c>
      <c r="B62" s="22" t="s">
        <v>2</v>
      </c>
      <c r="C62" s="22" t="s">
        <v>3</v>
      </c>
      <c r="D62" s="22" t="s">
        <v>10</v>
      </c>
      <c r="E62" s="22" t="s">
        <v>11</v>
      </c>
      <c r="F62" s="22" t="s">
        <v>12</v>
      </c>
    </row>
    <row r="63" spans="1:6" x14ac:dyDescent="0.25">
      <c r="A63" s="15" t="s">
        <v>47</v>
      </c>
      <c r="B63" s="15" t="s">
        <v>73</v>
      </c>
      <c r="C63" s="14" t="s">
        <v>18</v>
      </c>
      <c r="D63" s="25">
        <f>'Run 1'!J16</f>
        <v>35.5</v>
      </c>
      <c r="E63" s="25">
        <f>'Run 2'!J16</f>
        <v>137.28</v>
      </c>
      <c r="F63" s="25">
        <f>SUM(D63:E63)</f>
        <v>172.78</v>
      </c>
    </row>
    <row r="64" spans="1:6" x14ac:dyDescent="0.25">
      <c r="A64" s="15" t="s">
        <v>55</v>
      </c>
      <c r="B64" s="15" t="s">
        <v>74</v>
      </c>
      <c r="C64" s="14" t="s">
        <v>18</v>
      </c>
      <c r="D64" s="25">
        <f>'Run 1'!J22</f>
        <v>71.710000000000008</v>
      </c>
      <c r="E64" s="25">
        <f>'Run 2'!J22</f>
        <v>44.13</v>
      </c>
      <c r="F64" s="25">
        <f>SUM(D64:E64)</f>
        <v>115.84</v>
      </c>
    </row>
    <row r="65" spans="1:12" x14ac:dyDescent="0.25">
      <c r="F65" s="26">
        <f>SUM(F63:F64)</f>
        <v>288.62</v>
      </c>
    </row>
    <row r="67" spans="1:12" x14ac:dyDescent="0.25">
      <c r="A67" s="21" t="s">
        <v>86</v>
      </c>
      <c r="B67" s="16"/>
      <c r="C67" s="9"/>
      <c r="D67" s="16"/>
      <c r="E67" s="16"/>
      <c r="F67" s="16"/>
    </row>
    <row r="68" spans="1:12" x14ac:dyDescent="0.25">
      <c r="A68" s="22" t="s">
        <v>1</v>
      </c>
      <c r="B68" s="22" t="s">
        <v>2</v>
      </c>
      <c r="C68" s="22" t="s">
        <v>3</v>
      </c>
      <c r="D68" s="22" t="s">
        <v>10</v>
      </c>
      <c r="E68" s="22" t="s">
        <v>11</v>
      </c>
      <c r="F68" s="22" t="s">
        <v>12</v>
      </c>
    </row>
    <row r="69" spans="1:12" x14ac:dyDescent="0.25">
      <c r="A69" s="15" t="s">
        <v>81</v>
      </c>
      <c r="B69" s="15" t="s">
        <v>82</v>
      </c>
      <c r="C69" s="14" t="s">
        <v>18</v>
      </c>
      <c r="D69" s="25">
        <f>'Run 1'!J25</f>
        <v>94.9</v>
      </c>
      <c r="E69" s="25">
        <f>'Run 2'!J25</f>
        <v>52.31</v>
      </c>
      <c r="F69" s="25">
        <f>SUM(D69:E69)</f>
        <v>147.21</v>
      </c>
    </row>
    <row r="70" spans="1:12" x14ac:dyDescent="0.25">
      <c r="A70" s="15" t="s">
        <v>83</v>
      </c>
      <c r="B70" s="15" t="s">
        <v>84</v>
      </c>
      <c r="C70" s="14" t="s">
        <v>15</v>
      </c>
      <c r="D70" s="25">
        <f>'Run 1'!J26</f>
        <v>61.82</v>
      </c>
      <c r="E70" s="25">
        <f>'Run 2'!J26</f>
        <v>51.69</v>
      </c>
      <c r="F70" s="25">
        <f>SUM(D70:E70)</f>
        <v>113.50999999999999</v>
      </c>
    </row>
    <row r="71" spans="1:12" x14ac:dyDescent="0.25">
      <c r="A71" s="16"/>
      <c r="B71" s="16"/>
      <c r="C71" s="16"/>
      <c r="D71" s="16"/>
      <c r="E71" s="16"/>
      <c r="F71" s="26">
        <f>SUM(F69:F70)</f>
        <v>260.72000000000003</v>
      </c>
    </row>
    <row r="72" spans="1:12" x14ac:dyDescent="0.25">
      <c r="J72" s="23"/>
      <c r="K72" s="23"/>
      <c r="L72" s="24"/>
    </row>
    <row r="73" spans="1:12" x14ac:dyDescent="0.25">
      <c r="J73" s="23"/>
      <c r="K73" s="23"/>
      <c r="L73" s="24"/>
    </row>
    <row r="74" spans="1:12" x14ac:dyDescent="0.25">
      <c r="J74" s="23"/>
      <c r="K74" s="23"/>
      <c r="L74" s="24"/>
    </row>
    <row r="75" spans="1:12" x14ac:dyDescent="0.25">
      <c r="J75" s="23"/>
      <c r="K75" s="23"/>
      <c r="L75" s="24"/>
    </row>
    <row r="76" spans="1:12" x14ac:dyDescent="0.25">
      <c r="J76" s="23"/>
      <c r="K76" s="23"/>
      <c r="L76" s="24"/>
    </row>
    <row r="77" spans="1:12" x14ac:dyDescent="0.25">
      <c r="J77" s="23"/>
      <c r="K77" s="23"/>
      <c r="L77" s="24"/>
    </row>
    <row r="78" spans="1:12" x14ac:dyDescent="0.25">
      <c r="J78" s="23"/>
      <c r="K78" s="23"/>
      <c r="L78" s="24"/>
    </row>
    <row r="79" spans="1:12" x14ac:dyDescent="0.25">
      <c r="J79" s="23"/>
      <c r="K79" s="23"/>
      <c r="L79" s="24"/>
    </row>
    <row r="80" spans="1:12" x14ac:dyDescent="0.25">
      <c r="J80" s="23"/>
      <c r="K80" s="23"/>
      <c r="L80" s="24"/>
    </row>
    <row r="81" spans="10:12" x14ac:dyDescent="0.25">
      <c r="J81" s="23"/>
      <c r="K81" s="23"/>
      <c r="L81" s="24"/>
    </row>
    <row r="82" spans="10:12" x14ac:dyDescent="0.25">
      <c r="J82" s="23"/>
      <c r="K82" s="23"/>
      <c r="L82" s="24"/>
    </row>
    <row r="83" spans="10:12" x14ac:dyDescent="0.25">
      <c r="J83" s="23"/>
      <c r="K83" s="23"/>
      <c r="L83" s="24"/>
    </row>
    <row r="84" spans="10:12" x14ac:dyDescent="0.25">
      <c r="J84" s="23"/>
      <c r="K84" s="23"/>
      <c r="L84" s="24"/>
    </row>
    <row r="85" spans="10:12" x14ac:dyDescent="0.25">
      <c r="J85" s="23"/>
      <c r="K85" s="23"/>
      <c r="L85" s="24"/>
    </row>
    <row r="86" spans="10:12" x14ac:dyDescent="0.25">
      <c r="J86" s="23"/>
      <c r="K86" s="23"/>
      <c r="L86" s="24"/>
    </row>
    <row r="87" spans="10:12" x14ac:dyDescent="0.25">
      <c r="J87" s="23"/>
      <c r="K87" s="23"/>
      <c r="L87" s="24"/>
    </row>
    <row r="88" spans="10:12" x14ac:dyDescent="0.25">
      <c r="J88" s="23"/>
      <c r="K88" s="23"/>
      <c r="L88" s="24"/>
    </row>
    <row r="89" spans="10:12" x14ac:dyDescent="0.25">
      <c r="J89" s="23"/>
      <c r="K89" s="23"/>
      <c r="L89" s="24"/>
    </row>
    <row r="90" spans="10:12" x14ac:dyDescent="0.25">
      <c r="J90" s="23"/>
      <c r="K90" s="23"/>
      <c r="L90" s="24"/>
    </row>
    <row r="91" spans="10:12" x14ac:dyDescent="0.25">
      <c r="J91" s="23"/>
      <c r="K91" s="23"/>
      <c r="L91" s="24"/>
    </row>
    <row r="92" spans="10:12" x14ac:dyDescent="0.25">
      <c r="J92" s="23"/>
      <c r="K92" s="23"/>
      <c r="L92" s="24"/>
    </row>
    <row r="93" spans="10:12" x14ac:dyDescent="0.25">
      <c r="J93" s="23"/>
      <c r="K93" s="23"/>
      <c r="L93" s="24"/>
    </row>
    <row r="94" spans="10:12" x14ac:dyDescent="0.25">
      <c r="J94" s="23"/>
      <c r="K94" s="23"/>
      <c r="L94" s="24"/>
    </row>
    <row r="95" spans="10:12" x14ac:dyDescent="0.25">
      <c r="J95" s="23"/>
      <c r="K95" s="23"/>
      <c r="L95" s="24"/>
    </row>
    <row r="96" spans="10:12" x14ac:dyDescent="0.25">
      <c r="J96" s="23"/>
      <c r="K96" s="23"/>
      <c r="L96" s="24"/>
    </row>
    <row r="97" spans="10:12" x14ac:dyDescent="0.25">
      <c r="J97" s="23"/>
      <c r="K97" s="23"/>
      <c r="L97" s="24"/>
    </row>
  </sheetData>
  <sortState ref="J72:L133">
    <sortCondition descending="1" ref="L72:L1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Run 1</vt:lpstr>
      <vt:lpstr>Run 2</vt:lpstr>
      <vt:lpstr>Totaal</vt:lpstr>
      <vt:lpstr>'Run 2'!Afdrukbereik</vt:lpstr>
    </vt:vector>
  </TitlesOfParts>
  <Company>Huntress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van den Broeck</dc:creator>
  <cp:lastModifiedBy>Lilian Wijenberg.</cp:lastModifiedBy>
  <cp:lastPrinted>2016-10-14T09:04:51Z</cp:lastPrinted>
  <dcterms:created xsi:type="dcterms:W3CDTF">2014-10-26T13:25:40Z</dcterms:created>
  <dcterms:modified xsi:type="dcterms:W3CDTF">2018-10-01T05:27:58Z</dcterms:modified>
</cp:coreProperties>
</file>